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12" windowWidth="9840" windowHeight="6516" activeTab="0"/>
  </bookViews>
  <sheets>
    <sheet name="Hewland gears" sheetId="1" r:id="rId1"/>
    <sheet name="FT Ratios" sheetId="2" r:id="rId2"/>
    <sheet name="Elevation fuel 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<sst xmlns="http://schemas.openxmlformats.org/spreadsheetml/2006/main" count="302" uniqueCount="210">
  <si>
    <t>RPM</t>
  </si>
  <si>
    <t>Shift Point RPM</t>
  </si>
  <si>
    <t>Rear End Gear Ratio</t>
  </si>
  <si>
    <t>Trans Gear</t>
  </si>
  <si>
    <t>1st</t>
  </si>
  <si>
    <t>2nd</t>
  </si>
  <si>
    <t>3rd</t>
  </si>
  <si>
    <t>4th</t>
  </si>
  <si>
    <t>5th</t>
  </si>
  <si>
    <t>6th</t>
  </si>
  <si>
    <t>Trans Gear Ratio</t>
  </si>
  <si>
    <t>Tire RPM</t>
  </si>
  <si>
    <t>Tire FT PM</t>
  </si>
  <si>
    <t>Shift Point MPH</t>
  </si>
  <si>
    <t>New RPM</t>
  </si>
  <si>
    <t>MPH</t>
  </si>
  <si>
    <t>Modify Green Fields to test other gear ratios, tire sizes, and shift points</t>
  </si>
  <si>
    <t>Shift Point Km/H</t>
  </si>
  <si>
    <t>Speed Band in MPH</t>
  </si>
  <si>
    <t>Speed Band in Km/H</t>
  </si>
  <si>
    <t>Tire size inch</t>
  </si>
  <si>
    <t>Width mm</t>
  </si>
  <si>
    <t>Aspect ratio</t>
  </si>
  <si>
    <t>Tire height mm</t>
  </si>
  <si>
    <t>ZF 25DS 25-1</t>
  </si>
  <si>
    <t>ZF 25DS 25-2</t>
  </si>
  <si>
    <t>ZF 25DS 25-2 BMW M1</t>
  </si>
  <si>
    <t>Gearing</t>
  </si>
  <si>
    <t>hPa sea level</t>
  </si>
  <si>
    <t>Elevation in meters</t>
  </si>
  <si>
    <t>hPa</t>
  </si>
  <si>
    <t>Power relative to sea level</t>
  </si>
  <si>
    <t>Temperature C</t>
  </si>
  <si>
    <t>Carb jetting temp C</t>
  </si>
  <si>
    <t>Fuel compared to jetting temp</t>
  </si>
  <si>
    <t>Carb jetting barometic pressure hPa</t>
  </si>
  <si>
    <t>Current barometic pressure</t>
  </si>
  <si>
    <t>Fuel demand</t>
  </si>
  <si>
    <t>Fuel demand for temperature and pressure</t>
  </si>
  <si>
    <t>Power relativ to sea level and temperature</t>
  </si>
  <si>
    <t>Engine Torque</t>
  </si>
  <si>
    <t>Ratio</t>
  </si>
  <si>
    <t>Final drive</t>
  </si>
  <si>
    <t>Tire Cir inch.</t>
  </si>
  <si>
    <t>Gear Shaft RPM</t>
  </si>
  <si>
    <t>Tire Diameter inch</t>
  </si>
  <si>
    <t>Tire mm to inch</t>
  </si>
  <si>
    <t>Torque at wheel</t>
  </si>
  <si>
    <t>Gear 1</t>
  </si>
  <si>
    <t>Gear 2</t>
  </si>
  <si>
    <t>Gear 3</t>
  </si>
  <si>
    <t>Gear 4</t>
  </si>
  <si>
    <t>Gear 5</t>
  </si>
  <si>
    <t>Gear 6</t>
  </si>
  <si>
    <t>Calculate your Hewland trans</t>
  </si>
  <si>
    <t xml:space="preserve">Tire height inch </t>
  </si>
  <si>
    <t>Calculations  affect  only tire height</t>
  </si>
  <si>
    <t xml:space="preserve">calculations  affects </t>
  </si>
  <si>
    <t xml:space="preserve">only torque </t>
  </si>
  <si>
    <t>FT Ratios</t>
  </si>
  <si>
    <t>Home Page</t>
  </si>
  <si>
    <t>Notes:</t>
  </si>
  <si>
    <t>All ratios are normally in stock, please call for current availability.</t>
  </si>
  <si>
    <t>Ratios</t>
  </si>
  <si>
    <t>Layshaft Options</t>
  </si>
  <si>
    <t>Part Number</t>
  </si>
  <si>
    <t>Description</t>
  </si>
  <si>
    <t>FT and FGC Gearbox - 5 Speed</t>
  </si>
  <si>
    <t>Standard gears</t>
  </si>
  <si>
    <t>2nd gears (hubbed)</t>
  </si>
  <si>
    <t>FT-14:34-STD</t>
  </si>
  <si>
    <t>RATIO</t>
  </si>
  <si>
    <t>2.429</t>
  </si>
  <si>
    <t>FT-13:46-5-INT</t>
  </si>
  <si>
    <t>LAYSHAFT &amp; INT 1ST</t>
  </si>
  <si>
    <t>3.538</t>
  </si>
  <si>
    <t>FT-17:41-STD</t>
  </si>
  <si>
    <t>2.412</t>
  </si>
  <si>
    <t>FT-12:38-5-INT</t>
  </si>
  <si>
    <t>3.167</t>
  </si>
  <si>
    <t>FT-14:33-STD</t>
  </si>
  <si>
    <t>FT-14:33-2ND</t>
  </si>
  <si>
    <t>2.357</t>
  </si>
  <si>
    <t>FT-12:35-5-INT</t>
  </si>
  <si>
    <t>2.917</t>
  </si>
  <si>
    <t>FT-14:32-STD</t>
  </si>
  <si>
    <t>FT-14:32-2ND</t>
  </si>
  <si>
    <t>2.286</t>
  </si>
  <si>
    <t>FT-13:35-5-INT</t>
  </si>
  <si>
    <t>2.692</t>
  </si>
  <si>
    <t>FT-15:33-2ND</t>
  </si>
  <si>
    <t>2.200</t>
  </si>
  <si>
    <t>FT-14:34-5-INT</t>
  </si>
  <si>
    <t>FT-15:32-STD</t>
  </si>
  <si>
    <t>FT-15:32-2ND</t>
  </si>
  <si>
    <t>2.133</t>
  </si>
  <si>
    <t>FT-14:33-5-INT</t>
  </si>
  <si>
    <t>FT-15:31-STD</t>
  </si>
  <si>
    <t>FT-15:31-2ND</t>
  </si>
  <si>
    <t>2.067</t>
  </si>
  <si>
    <t>FT-16:32-STD</t>
  </si>
  <si>
    <t>FT-16:32-2ND</t>
  </si>
  <si>
    <t>2.000</t>
  </si>
  <si>
    <t>FT and FGC Gearbox - 4 Speed</t>
  </si>
  <si>
    <t>FT-20:39-STD</t>
  </si>
  <si>
    <t>1.950</t>
  </si>
  <si>
    <t>FT-16:31-STD</t>
  </si>
  <si>
    <t>FT-16:31-2ND</t>
  </si>
  <si>
    <t>1.938</t>
  </si>
  <si>
    <t>FT-14:45-4-INT</t>
  </si>
  <si>
    <t>3.214</t>
  </si>
  <si>
    <t>FT-14:27-STD</t>
  </si>
  <si>
    <t>1.929</t>
  </si>
  <si>
    <t>FT-16:42-4-INT</t>
  </si>
  <si>
    <t>2.625</t>
  </si>
  <si>
    <t>FT-20:38-STD</t>
  </si>
  <si>
    <t>1.900</t>
  </si>
  <si>
    <t>FT-13:34-4-INT</t>
  </si>
  <si>
    <t>2.615</t>
  </si>
  <si>
    <t>FT-16:30-STD</t>
  </si>
  <si>
    <t>FT-16:30-2ND</t>
  </si>
  <si>
    <t>1.875</t>
  </si>
  <si>
    <t>FT-14:34-4-INT</t>
  </si>
  <si>
    <t>FT-17:31-STD</t>
  </si>
  <si>
    <t>FT-17:31-2ND</t>
  </si>
  <si>
    <t>1.824</t>
  </si>
  <si>
    <t>FT-17:30-STD</t>
  </si>
  <si>
    <t>FT-17:30-2ND</t>
  </si>
  <si>
    <t>1.765</t>
  </si>
  <si>
    <t>FT-17:29-STD</t>
  </si>
  <si>
    <t>FT-17:29-2ND</t>
  </si>
  <si>
    <t>1.706</t>
  </si>
  <si>
    <t>FT-18:30-STD</t>
  </si>
  <si>
    <t>FT-18:30-2ND</t>
  </si>
  <si>
    <t>1.667</t>
  </si>
  <si>
    <t>FT-18:29-STD</t>
  </si>
  <si>
    <t>FT-18:29-2ND</t>
  </si>
  <si>
    <t>1.611</t>
  </si>
  <si>
    <t>FT-17:27-STD</t>
  </si>
  <si>
    <t>1.588</t>
  </si>
  <si>
    <t>FT-16:25-STD</t>
  </si>
  <si>
    <t>1.563</t>
  </si>
  <si>
    <t>FT-18:28-STD</t>
  </si>
  <si>
    <t>1.556</t>
  </si>
  <si>
    <t>FT-19:29-STD</t>
  </si>
  <si>
    <t>1.526</t>
  </si>
  <si>
    <t>FT-20:30-STD</t>
  </si>
  <si>
    <t>1.500</t>
  </si>
  <si>
    <t>FT-19:28-STD</t>
  </si>
  <si>
    <t>1.474</t>
  </si>
  <si>
    <t>FT-18:26-STD</t>
  </si>
  <si>
    <t>1.444</t>
  </si>
  <si>
    <t>FT-19:27-STD</t>
  </si>
  <si>
    <t>1.421</t>
  </si>
  <si>
    <t>FT-24:34-STD</t>
  </si>
  <si>
    <t>1.417</t>
  </si>
  <si>
    <t>FT-20:28-STD</t>
  </si>
  <si>
    <t>1.400</t>
  </si>
  <si>
    <t>FT-18:25-STD</t>
  </si>
  <si>
    <t>1.389</t>
  </si>
  <si>
    <t>FT-24:33-STD</t>
  </si>
  <si>
    <t>1.375</t>
  </si>
  <si>
    <t>FT-25:34-STD</t>
  </si>
  <si>
    <t>1.360</t>
  </si>
  <si>
    <t>FT-20:27-STD</t>
  </si>
  <si>
    <t>1.350</t>
  </si>
  <si>
    <t>FT-19:25-STD</t>
  </si>
  <si>
    <t>1.316</t>
  </si>
  <si>
    <t>FT-21:27-STD</t>
  </si>
  <si>
    <t>1.286</t>
  </si>
  <si>
    <t>FT-19:24-STD</t>
  </si>
  <si>
    <t>1.263</t>
  </si>
  <si>
    <t>FT-21:26-STD</t>
  </si>
  <si>
    <t>1.238</t>
  </si>
  <si>
    <t>FT-19:23-STD</t>
  </si>
  <si>
    <t>1.211</t>
  </si>
  <si>
    <t>FT-20:24-STD</t>
  </si>
  <si>
    <t>1.200</t>
  </si>
  <si>
    <t>FT-21:25-STD</t>
  </si>
  <si>
    <t>1.190</t>
  </si>
  <si>
    <t>FT-19:22-STD</t>
  </si>
  <si>
    <t>1.158</t>
  </si>
  <si>
    <t>FT-27:31-STD</t>
  </si>
  <si>
    <t>1.148</t>
  </si>
  <si>
    <t>FT-22:25-STD</t>
  </si>
  <si>
    <t>1.136</t>
  </si>
  <si>
    <t>FT-25:28-STD</t>
  </si>
  <si>
    <t>1.120</t>
  </si>
  <si>
    <t>FT-27:30-STD</t>
  </si>
  <si>
    <t>1.111</t>
  </si>
  <si>
    <t>FT-28:31-STD</t>
  </si>
  <si>
    <t>1.107</t>
  </si>
  <si>
    <t>FT-29:32-STD</t>
  </si>
  <si>
    <t>1.103</t>
  </si>
  <si>
    <t>FT-22:24-STD</t>
  </si>
  <si>
    <t>1.091</t>
  </si>
  <si>
    <t>FT-25:27-STD</t>
  </si>
  <si>
    <t>1.080</t>
  </si>
  <si>
    <t>FT-28:30-STD</t>
  </si>
  <si>
    <t>1.071</t>
  </si>
  <si>
    <t>FT-30:32-STD</t>
  </si>
  <si>
    <t>1.067</t>
  </si>
  <si>
    <t>FT-23:24-STD</t>
  </si>
  <si>
    <t>1.043</t>
  </si>
  <si>
    <t>FT-24:24-STD</t>
  </si>
  <si>
    <t>1.000</t>
  </si>
  <si>
    <t>FT-25:24-STD</t>
  </si>
  <si>
    <t>0.960</t>
  </si>
  <si>
    <t># NOTE These ratios are now obsolete, there are a few still available from Hewland but no more will be manufactured when stocks are exhausted.</t>
  </si>
  <si>
    <r>
      <t xml:space="preserve">RATIO </t>
    </r>
    <r>
      <rPr>
        <sz val="10"/>
        <color indexed="10"/>
        <rFont val="Arial"/>
        <family val="2"/>
      </rPr>
      <t>#(SEE NOTE BELOW)</t>
    </r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</si>
</sst>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00\ 00"/>
    <numFmt numFmtId="182" formatCode="0.0"/>
    <numFmt numFmtId="183" formatCode="&quot;Ja&quot;;&quot;Ja&quot;;&quot;Nej&quot;"/>
    <numFmt numFmtId="184" formatCode="&quot;Sant&quot;;&quot;Sant&quot;;&quot;Falskt&quot;"/>
    <numFmt numFmtId="185" formatCode="&quot;På&quot;;&quot;På&quot;;&quot;Av&quot;"/>
    <numFmt numFmtId="186" formatCode="[$€-2]\ #,##0.00_);[Red]\([$€-2]\ #,##0.00\)"/>
  </numFmts>
  <fonts count="23">
    <font>
      <sz val="10"/>
      <name val="Arial"/>
      <family val="0"/>
    </font>
    <font>
      <u val="single"/>
      <sz val="10"/>
      <color indexed="16"/>
      <name val="Arial"/>
      <family val="0"/>
    </font>
    <font>
      <u val="single"/>
      <sz val="10"/>
      <color indexed="12"/>
      <name val="Arial"/>
      <family val="0"/>
    </font>
    <font>
      <b/>
      <sz val="13.5"/>
      <color indexed="13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2"/>
      <color indexed="13"/>
      <name val="Arial"/>
      <family val="2"/>
    </font>
    <font>
      <i/>
      <sz val="12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9"/>
      <name val="Arial"/>
      <family val="0"/>
    </font>
    <font>
      <b/>
      <i/>
      <sz val="10"/>
      <color indexed="9"/>
      <name val="Arial"/>
      <family val="2"/>
    </font>
    <font>
      <b/>
      <i/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sz val="10"/>
      <color indexed="13"/>
      <name val="Arial"/>
      <family val="2"/>
    </font>
    <font>
      <sz val="9.5"/>
      <name val="Arial"/>
      <family val="0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 horizontal="centerContinuous"/>
      <protection hidden="1"/>
    </xf>
    <xf numFmtId="0" fontId="7" fillId="3" borderId="5" xfId="0" applyFont="1" applyFill="1" applyBorder="1" applyAlignment="1" applyProtection="1">
      <alignment horizontal="centerContinuous"/>
      <protection hidden="1"/>
    </xf>
    <xf numFmtId="0" fontId="7" fillId="3" borderId="6" xfId="0" applyFont="1" applyFill="1" applyBorder="1" applyAlignment="1" applyProtection="1">
      <alignment horizontal="centerContinuous"/>
      <protection hidden="1"/>
    </xf>
    <xf numFmtId="0" fontId="6" fillId="4" borderId="7" xfId="0" applyFont="1" applyFill="1" applyBorder="1" applyAlignment="1" applyProtection="1">
      <alignment horizontal="center"/>
      <protection hidden="1"/>
    </xf>
    <xf numFmtId="0" fontId="6" fillId="4" borderId="8" xfId="0" applyFont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8" fillId="4" borderId="3" xfId="0" applyFont="1" applyFill="1" applyBorder="1" applyAlignment="1" applyProtection="1">
      <alignment/>
      <protection hidden="1"/>
    </xf>
    <xf numFmtId="0" fontId="8" fillId="3" borderId="10" xfId="0" applyFont="1" applyFill="1" applyBorder="1" applyAlignment="1" applyProtection="1">
      <alignment/>
      <protection locked="0"/>
    </xf>
    <xf numFmtId="0" fontId="10" fillId="4" borderId="9" xfId="0" applyFont="1" applyFill="1" applyBorder="1" applyAlignment="1" applyProtection="1">
      <alignment/>
      <protection hidden="1"/>
    </xf>
    <xf numFmtId="0" fontId="6" fillId="4" borderId="10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/>
      <protection hidden="1"/>
    </xf>
    <xf numFmtId="0" fontId="8" fillId="3" borderId="12" xfId="0" applyFont="1" applyFill="1" applyBorder="1" applyAlignment="1" applyProtection="1">
      <alignment/>
      <protection locked="0"/>
    </xf>
    <xf numFmtId="0" fontId="11" fillId="2" borderId="13" xfId="0" applyFont="1" applyFill="1" applyBorder="1" applyAlignment="1" applyProtection="1">
      <alignment/>
      <protection hidden="1"/>
    </xf>
    <xf numFmtId="1" fontId="9" fillId="2" borderId="10" xfId="0" applyNumberFormat="1" applyFont="1" applyFill="1" applyBorder="1" applyAlignment="1" applyProtection="1">
      <alignment/>
      <protection hidden="1"/>
    </xf>
    <xf numFmtId="0" fontId="8" fillId="4" borderId="14" xfId="0" applyFont="1" applyFill="1" applyBorder="1" applyAlignment="1" applyProtection="1">
      <alignment/>
      <protection hidden="1"/>
    </xf>
    <xf numFmtId="0" fontId="8" fillId="3" borderId="15" xfId="0" applyFont="1" applyFill="1" applyBorder="1" applyAlignment="1" applyProtection="1">
      <alignment/>
      <protection locked="0"/>
    </xf>
    <xf numFmtId="0" fontId="11" fillId="2" borderId="16" xfId="0" applyFont="1" applyFill="1" applyBorder="1" applyAlignment="1" applyProtection="1">
      <alignment/>
      <protection hidden="1"/>
    </xf>
    <xf numFmtId="0" fontId="12" fillId="2" borderId="16" xfId="0" applyFont="1" applyFill="1" applyBorder="1" applyAlignment="1" applyProtection="1">
      <alignment/>
      <protection hidden="1"/>
    </xf>
    <xf numFmtId="0" fontId="8" fillId="4" borderId="17" xfId="0" applyFont="1" applyFill="1" applyBorder="1" applyAlignment="1" applyProtection="1">
      <alignment/>
      <protection hidden="1"/>
    </xf>
    <xf numFmtId="2" fontId="12" fillId="2" borderId="18" xfId="0" applyNumberFormat="1" applyFont="1" applyFill="1" applyBorder="1" applyAlignment="1" applyProtection="1">
      <alignment/>
      <protection hidden="1"/>
    </xf>
    <xf numFmtId="0" fontId="11" fillId="4" borderId="3" xfId="0" applyFont="1" applyFill="1" applyBorder="1" applyAlignment="1" applyProtection="1">
      <alignment/>
      <protection hidden="1"/>
    </xf>
    <xf numFmtId="0" fontId="9" fillId="4" borderId="9" xfId="0" applyFont="1" applyFill="1" applyBorder="1" applyAlignment="1" applyProtection="1">
      <alignment/>
      <protection hidden="1"/>
    </xf>
    <xf numFmtId="1" fontId="9" fillId="2" borderId="19" xfId="0" applyNumberFormat="1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1" fontId="11" fillId="2" borderId="10" xfId="0" applyNumberFormat="1" applyFont="1" applyFill="1" applyBorder="1" applyAlignment="1" applyProtection="1">
      <alignment/>
      <protection hidden="1"/>
    </xf>
    <xf numFmtId="0" fontId="9" fillId="4" borderId="9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1" fillId="2" borderId="10" xfId="0" applyFont="1" applyFill="1" applyBorder="1" applyAlignment="1" applyProtection="1">
      <alignment/>
      <protection hidden="1"/>
    </xf>
    <xf numFmtId="0" fontId="13" fillId="4" borderId="20" xfId="0" applyFont="1" applyFill="1" applyBorder="1" applyAlignment="1" applyProtection="1">
      <alignment/>
      <protection hidden="1"/>
    </xf>
    <xf numFmtId="0" fontId="0" fillId="4" borderId="21" xfId="0" applyFill="1" applyBorder="1" applyAlignment="1" applyProtection="1">
      <alignment/>
      <protection hidden="1"/>
    </xf>
    <xf numFmtId="1" fontId="14" fillId="4" borderId="21" xfId="0" applyNumberFormat="1" applyFont="1" applyFill="1" applyBorder="1" applyAlignment="1" applyProtection="1">
      <alignment/>
      <protection hidden="1"/>
    </xf>
    <xf numFmtId="0" fontId="10" fillId="4" borderId="22" xfId="0" applyFont="1" applyFill="1" applyBorder="1" applyAlignment="1" applyProtection="1">
      <alignment/>
      <protection hidden="1"/>
    </xf>
    <xf numFmtId="0" fontId="0" fillId="2" borderId="20" xfId="0" applyFill="1" applyBorder="1" applyAlignment="1" applyProtection="1">
      <alignment/>
      <protection hidden="1"/>
    </xf>
    <xf numFmtId="1" fontId="15" fillId="2" borderId="21" xfId="0" applyNumberFormat="1" applyFont="1" applyFill="1" applyBorder="1" applyAlignment="1" applyProtection="1">
      <alignment horizontal="centerContinuous"/>
      <protection hidden="1"/>
    </xf>
    <xf numFmtId="0" fontId="0" fillId="2" borderId="22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1" fontId="14" fillId="0" borderId="0" xfId="0" applyNumberFormat="1" applyFont="1" applyFill="1" applyBorder="1" applyAlignment="1" applyProtection="1">
      <alignment horizontal="left" indent="3"/>
      <protection hidden="1"/>
    </xf>
    <xf numFmtId="0" fontId="13" fillId="0" borderId="0" xfId="0" applyFont="1" applyFill="1" applyBorder="1" applyAlignment="1" applyProtection="1">
      <alignment/>
      <protection hidden="1"/>
    </xf>
    <xf numFmtId="1" fontId="16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6" fillId="2" borderId="0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/>
      <protection hidden="1"/>
    </xf>
    <xf numFmtId="1" fontId="11" fillId="4" borderId="0" xfId="0" applyNumberFormat="1" applyFont="1" applyFill="1" applyBorder="1" applyAlignment="1" applyProtection="1">
      <alignment/>
      <protection hidden="1"/>
    </xf>
    <xf numFmtId="1" fontId="11" fillId="2" borderId="23" xfId="0" applyNumberFormat="1" applyFont="1" applyFill="1" applyBorder="1" applyAlignment="1" applyProtection="1">
      <alignment/>
      <protection hidden="1"/>
    </xf>
    <xf numFmtId="0" fontId="0" fillId="4" borderId="1" xfId="0" applyFont="1" applyFill="1" applyBorder="1" applyAlignment="1" applyProtection="1">
      <alignment/>
      <protection hidden="1"/>
    </xf>
    <xf numFmtId="0" fontId="0" fillId="4" borderId="2" xfId="0" applyFont="1" applyFill="1" applyBorder="1" applyAlignment="1" applyProtection="1">
      <alignment/>
      <protection hidden="1"/>
    </xf>
    <xf numFmtId="0" fontId="8" fillId="4" borderId="3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hidden="1"/>
    </xf>
    <xf numFmtId="0" fontId="0" fillId="4" borderId="3" xfId="0" applyFont="1" applyFill="1" applyBorder="1" applyAlignment="1" applyProtection="1">
      <alignment/>
      <protection hidden="1"/>
    </xf>
    <xf numFmtId="0" fontId="0" fillId="4" borderId="9" xfId="0" applyFont="1" applyFill="1" applyBorder="1" applyAlignment="1" applyProtection="1">
      <alignment/>
      <protection hidden="1"/>
    </xf>
    <xf numFmtId="0" fontId="8" fillId="4" borderId="0" xfId="0" applyFont="1" applyFill="1" applyAlignment="1" applyProtection="1">
      <alignment/>
      <protection hidden="1"/>
    </xf>
    <xf numFmtId="0" fontId="8" fillId="4" borderId="3" xfId="0" applyFont="1" applyFill="1" applyBorder="1" applyAlignment="1" applyProtection="1">
      <alignment horizontal="right"/>
      <protection hidden="1"/>
    </xf>
    <xf numFmtId="1" fontId="11" fillId="2" borderId="1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16" fillId="2" borderId="0" xfId="0" applyFont="1" applyFill="1" applyAlignment="1" applyProtection="1">
      <alignment/>
      <protection hidden="1"/>
    </xf>
    <xf numFmtId="0" fontId="16" fillId="4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8" fillId="4" borderId="0" xfId="0" applyFont="1" applyFill="1" applyAlignment="1" applyProtection="1">
      <alignment horizontal="right"/>
      <protection hidden="1"/>
    </xf>
    <xf numFmtId="0" fontId="20" fillId="4" borderId="0" xfId="0" applyFont="1" applyFill="1" applyAlignment="1" applyProtection="1">
      <alignment/>
      <protection hidden="1"/>
    </xf>
    <xf numFmtId="0" fontId="20" fillId="4" borderId="0" xfId="0" applyFont="1" applyFill="1" applyBorder="1" applyAlignment="1" applyProtection="1">
      <alignment/>
      <protection hidden="1"/>
    </xf>
    <xf numFmtId="0" fontId="5" fillId="2" borderId="2" xfId="0" applyFont="1" applyFill="1" applyBorder="1" applyAlignment="1" applyProtection="1">
      <alignment/>
      <protection hidden="1"/>
    </xf>
    <xf numFmtId="0" fontId="0" fillId="2" borderId="24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4" borderId="25" xfId="0" applyFont="1" applyFill="1" applyBorder="1" applyAlignment="1" applyProtection="1">
      <alignment/>
      <protection hidden="1"/>
    </xf>
    <xf numFmtId="0" fontId="8" fillId="4" borderId="10" xfId="0" applyFont="1" applyFill="1" applyBorder="1" applyAlignment="1" applyProtection="1">
      <alignment/>
      <protection hidden="1"/>
    </xf>
    <xf numFmtId="0" fontId="8" fillId="4" borderId="26" xfId="0" applyFont="1" applyFill="1" applyBorder="1" applyAlignment="1" applyProtection="1">
      <alignment/>
      <protection hidden="1"/>
    </xf>
    <xf numFmtId="0" fontId="11" fillId="2" borderId="23" xfId="0" applyFont="1" applyFill="1" applyBorder="1" applyAlignment="1" applyProtection="1">
      <alignment/>
      <protection hidden="1"/>
    </xf>
    <xf numFmtId="0" fontId="8" fillId="4" borderId="20" xfId="0" applyFont="1" applyFill="1" applyBorder="1" applyAlignment="1" applyProtection="1">
      <alignment/>
      <protection hidden="1"/>
    </xf>
    <xf numFmtId="0" fontId="8" fillId="4" borderId="27" xfId="0" applyFont="1" applyFill="1" applyBorder="1" applyAlignment="1" applyProtection="1">
      <alignment/>
      <protection hidden="1"/>
    </xf>
    <xf numFmtId="0" fontId="8" fillId="4" borderId="28" xfId="0" applyFont="1" applyFill="1" applyBorder="1" applyAlignment="1" applyProtection="1">
      <alignment/>
      <protection hidden="1"/>
    </xf>
    <xf numFmtId="0" fontId="20" fillId="4" borderId="12" xfId="0" applyFont="1" applyFill="1" applyBorder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8" fillId="4" borderId="15" xfId="0" applyFont="1" applyFill="1" applyBorder="1" applyAlignment="1" applyProtection="1">
      <alignment/>
      <protection hidden="1"/>
    </xf>
    <xf numFmtId="0" fontId="0" fillId="4" borderId="29" xfId="0" applyFill="1" applyBorder="1" applyAlignment="1" applyProtection="1">
      <alignment/>
      <protection hidden="1"/>
    </xf>
    <xf numFmtId="0" fontId="8" fillId="4" borderId="29" xfId="0" applyFont="1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5" fillId="2" borderId="10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5" borderId="10" xfId="0" applyFont="1" applyFill="1" applyBorder="1" applyAlignment="1" applyProtection="1">
      <alignment/>
      <protection locked="0"/>
    </xf>
    <xf numFmtId="0" fontId="5" fillId="4" borderId="0" xfId="0" applyFont="1" applyFill="1" applyAlignment="1" applyProtection="1">
      <alignment/>
      <protection locked="0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8" fillId="4" borderId="1" xfId="0" applyFont="1" applyFill="1" applyBorder="1" applyAlignment="1" applyProtection="1">
      <alignment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0" fontId="8" fillId="4" borderId="24" xfId="0" applyFont="1" applyFill="1" applyBorder="1" applyAlignment="1" applyProtection="1">
      <alignment horizontal="center"/>
      <protection hidden="1"/>
    </xf>
    <xf numFmtId="0" fontId="11" fillId="2" borderId="31" xfId="0" applyFont="1" applyFill="1" applyBorder="1" applyAlignment="1" applyProtection="1">
      <alignment/>
      <protection hidden="1"/>
    </xf>
    <xf numFmtId="0" fontId="8" fillId="3" borderId="10" xfId="0" applyFont="1" applyFill="1" applyBorder="1" applyAlignment="1" applyProtection="1">
      <alignment horizontal="right"/>
      <protection locked="0"/>
    </xf>
    <xf numFmtId="0" fontId="11" fillId="2" borderId="26" xfId="0" applyFont="1" applyFill="1" applyBorder="1" applyAlignment="1" applyProtection="1">
      <alignment horizontal="center"/>
      <protection hidden="1"/>
    </xf>
    <xf numFmtId="10" fontId="0" fillId="2" borderId="9" xfId="0" applyNumberFormat="1" applyFill="1" applyBorder="1" applyAlignment="1" applyProtection="1">
      <alignment horizontal="center"/>
      <protection hidden="1"/>
    </xf>
    <xf numFmtId="0" fontId="8" fillId="4" borderId="3" xfId="0" applyFont="1" applyFill="1" applyBorder="1" applyAlignment="1" applyProtection="1">
      <alignment/>
      <protection hidden="1"/>
    </xf>
    <xf numFmtId="0" fontId="8" fillId="4" borderId="0" xfId="0" applyFont="1" applyFill="1" applyBorder="1" applyAlignment="1" applyProtection="1">
      <alignment/>
      <protection hidden="1"/>
    </xf>
    <xf numFmtId="10" fontId="11" fillId="2" borderId="26" xfId="0" applyNumberFormat="1" applyFont="1" applyFill="1" applyBorder="1" applyAlignment="1" applyProtection="1">
      <alignment/>
      <protection hidden="1"/>
    </xf>
    <xf numFmtId="10" fontId="11" fillId="4" borderId="9" xfId="0" applyNumberFormat="1" applyFont="1" applyFill="1" applyBorder="1" applyAlignment="1" applyProtection="1">
      <alignment/>
      <protection hidden="1"/>
    </xf>
    <xf numFmtId="0" fontId="8" fillId="4" borderId="9" xfId="0" applyFont="1" applyFill="1" applyBorder="1" applyAlignment="1" applyProtection="1">
      <alignment/>
      <protection hidden="1"/>
    </xf>
    <xf numFmtId="0" fontId="8" fillId="3" borderId="31" xfId="0" applyFont="1" applyFill="1" applyBorder="1" applyAlignment="1" applyProtection="1">
      <alignment/>
      <protection locked="0"/>
    </xf>
    <xf numFmtId="0" fontId="8" fillId="3" borderId="32" xfId="0" applyFont="1" applyFill="1" applyBorder="1" applyAlignment="1" applyProtection="1">
      <alignment/>
      <protection locked="0"/>
    </xf>
    <xf numFmtId="0" fontId="11" fillId="4" borderId="9" xfId="0" applyFont="1" applyFill="1" applyBorder="1" applyAlignment="1" applyProtection="1">
      <alignment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8" fillId="3" borderId="26" xfId="0" applyFont="1" applyFill="1" applyBorder="1" applyAlignment="1" applyProtection="1">
      <alignment/>
      <protection locked="0"/>
    </xf>
    <xf numFmtId="10" fontId="8" fillId="4" borderId="9" xfId="0" applyNumberFormat="1" applyFont="1" applyFill="1" applyBorder="1" applyAlignment="1" applyProtection="1">
      <alignment/>
      <protection hidden="1"/>
    </xf>
    <xf numFmtId="10" fontId="8" fillId="4" borderId="0" xfId="0" applyNumberFormat="1" applyFont="1" applyFill="1" applyBorder="1" applyAlignment="1" applyProtection="1">
      <alignment horizontal="center"/>
      <protection hidden="1"/>
    </xf>
    <xf numFmtId="0" fontId="8" fillId="4" borderId="20" xfId="0" applyFont="1" applyFill="1" applyBorder="1" applyAlignment="1" applyProtection="1">
      <alignment/>
      <protection hidden="1"/>
    </xf>
    <xf numFmtId="0" fontId="8" fillId="4" borderId="21" xfId="0" applyFont="1" applyFill="1" applyBorder="1" applyAlignment="1" applyProtection="1">
      <alignment/>
      <protection hidden="1"/>
    </xf>
    <xf numFmtId="0" fontId="8" fillId="4" borderId="22" xfId="0" applyFont="1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2" fillId="4" borderId="0" xfId="16" applyFill="1" applyAlignment="1">
      <alignment horizontal="right" wrapText="1"/>
    </xf>
    <xf numFmtId="0" fontId="17" fillId="4" borderId="0" xfId="0" applyFont="1" applyFill="1" applyAlignment="1">
      <alignment/>
    </xf>
    <xf numFmtId="0" fontId="17" fillId="4" borderId="0" xfId="0" applyFont="1" applyFill="1" applyAlignment="1">
      <alignment wrapText="1"/>
    </xf>
    <xf numFmtId="0" fontId="17" fillId="4" borderId="0" xfId="0" applyFont="1" applyFill="1" applyAlignment="1">
      <alignment horizontal="center" wrapText="1"/>
    </xf>
    <xf numFmtId="0" fontId="17" fillId="6" borderId="0" xfId="0" applyFont="1" applyFill="1" applyAlignment="1">
      <alignment/>
    </xf>
    <xf numFmtId="0" fontId="17" fillId="6" borderId="33" xfId="0" applyFont="1" applyFill="1" applyBorder="1" applyAlignment="1">
      <alignment wrapText="1"/>
    </xf>
    <xf numFmtId="0" fontId="19" fillId="6" borderId="34" xfId="0" applyFont="1" applyFill="1" applyBorder="1" applyAlignment="1">
      <alignment wrapText="1"/>
    </xf>
    <xf numFmtId="0" fontId="19" fillId="6" borderId="35" xfId="0" applyFont="1" applyFill="1" applyBorder="1" applyAlignment="1">
      <alignment wrapText="1"/>
    </xf>
    <xf numFmtId="0" fontId="19" fillId="6" borderId="33" xfId="0" applyFont="1" applyFill="1" applyBorder="1" applyAlignment="1">
      <alignment wrapText="1"/>
    </xf>
    <xf numFmtId="0" fontId="17" fillId="6" borderId="33" xfId="0" applyFont="1" applyFill="1" applyBorder="1" applyAlignment="1">
      <alignment wrapText="1"/>
    </xf>
    <xf numFmtId="0" fontId="17" fillId="6" borderId="36" xfId="0" applyFont="1" applyFill="1" applyBorder="1" applyAlignment="1">
      <alignment wrapText="1"/>
    </xf>
    <xf numFmtId="0" fontId="17" fillId="6" borderId="35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17" fillId="6" borderId="37" xfId="0" applyFont="1" applyFill="1" applyBorder="1" applyAlignment="1">
      <alignment vertical="top" wrapText="1"/>
    </xf>
    <xf numFmtId="0" fontId="17" fillId="6" borderId="0" xfId="0" applyFont="1" applyFill="1" applyBorder="1" applyAlignment="1">
      <alignment vertical="top" wrapText="1"/>
    </xf>
    <xf numFmtId="0" fontId="17" fillId="6" borderId="38" xfId="0" applyFont="1" applyFill="1" applyBorder="1" applyAlignment="1">
      <alignment vertical="top" wrapText="1"/>
    </xf>
    <xf numFmtId="0" fontId="17" fillId="6" borderId="39" xfId="0" applyFont="1" applyFill="1" applyBorder="1" applyAlignment="1">
      <alignment vertical="top" wrapText="1"/>
    </xf>
    <xf numFmtId="0" fontId="17" fillId="6" borderId="40" xfId="0" applyFont="1" applyFill="1" applyBorder="1" applyAlignment="1">
      <alignment vertical="top" wrapText="1"/>
    </xf>
    <xf numFmtId="0" fontId="17" fillId="6" borderId="41" xfId="0" applyFont="1" applyFill="1" applyBorder="1" applyAlignment="1">
      <alignment vertical="top" wrapText="1"/>
    </xf>
    <xf numFmtId="0" fontId="19" fillId="6" borderId="42" xfId="0" applyFont="1" applyFill="1" applyBorder="1" applyAlignment="1">
      <alignment wrapText="1"/>
    </xf>
    <xf numFmtId="0" fontId="19" fillId="6" borderId="43" xfId="0" applyFont="1" applyFill="1" applyBorder="1" applyAlignment="1">
      <alignment wrapText="1"/>
    </xf>
    <xf numFmtId="0" fontId="19" fillId="6" borderId="44" xfId="0" applyFont="1" applyFill="1" applyBorder="1" applyAlignment="1">
      <alignment wrapText="1"/>
    </xf>
    <xf numFmtId="0" fontId="22" fillId="6" borderId="42" xfId="0" applyFont="1" applyFill="1" applyBorder="1" applyAlignment="1">
      <alignment wrapText="1"/>
    </xf>
    <xf numFmtId="0" fontId="22" fillId="6" borderId="43" xfId="0" applyFont="1" applyFill="1" applyBorder="1" applyAlignment="1">
      <alignment wrapText="1"/>
    </xf>
    <xf numFmtId="0" fontId="22" fillId="6" borderId="44" xfId="0" applyFont="1" applyFill="1" applyBorder="1" applyAlignment="1">
      <alignment wrapText="1"/>
    </xf>
    <xf numFmtId="0" fontId="17" fillId="6" borderId="34" xfId="0" applyFont="1" applyFill="1" applyBorder="1" applyAlignment="1">
      <alignment wrapText="1"/>
    </xf>
    <xf numFmtId="0" fontId="17" fillId="6" borderId="42" xfId="0" applyFont="1" applyFill="1" applyBorder="1" applyAlignment="1">
      <alignment vertical="top" wrapText="1"/>
    </xf>
    <xf numFmtId="0" fontId="17" fillId="6" borderId="43" xfId="0" applyFont="1" applyFill="1" applyBorder="1" applyAlignment="1">
      <alignment vertical="top" wrapText="1"/>
    </xf>
    <xf numFmtId="0" fontId="17" fillId="6" borderId="44" xfId="0" applyFont="1" applyFill="1" applyBorder="1" applyAlignment="1">
      <alignment vertical="top" wrapText="1"/>
    </xf>
    <xf numFmtId="0" fontId="17" fillId="6" borderId="45" xfId="0" applyFont="1" applyFill="1" applyBorder="1" applyAlignment="1">
      <alignment vertical="top" wrapText="1"/>
    </xf>
    <xf numFmtId="0" fontId="17" fillId="6" borderId="46" xfId="0" applyFont="1" applyFill="1" applyBorder="1" applyAlignment="1">
      <alignment vertical="top" wrapText="1"/>
    </xf>
    <xf numFmtId="0" fontId="17" fillId="6" borderId="47" xfId="0" applyFont="1" applyFill="1" applyBorder="1" applyAlignment="1">
      <alignment vertical="top" wrapText="1"/>
    </xf>
    <xf numFmtId="0" fontId="19" fillId="6" borderId="0" xfId="0" applyFont="1" applyFill="1" applyAlignment="1">
      <alignment wrapText="1"/>
    </xf>
    <xf numFmtId="0" fontId="19" fillId="6" borderId="34" xfId="0" applyFont="1" applyFill="1" applyBorder="1" applyAlignment="1">
      <alignment wrapText="1"/>
    </xf>
    <xf numFmtId="0" fontId="19" fillId="6" borderId="35" xfId="0" applyFont="1" applyFill="1" applyBorder="1" applyAlignment="1">
      <alignment wrapText="1"/>
    </xf>
    <xf numFmtId="0" fontId="3" fillId="4" borderId="0" xfId="0" applyFont="1" applyFill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175"/>
          <c:h val="0.95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'Hewland gears'!$C$14:$H$14</c:f>
              <c:numCache/>
            </c:numRef>
          </c:val>
          <c:smooth val="0"/>
        </c:ser>
        <c:marker val="1"/>
        <c:axId val="34626463"/>
        <c:axId val="43202712"/>
      </c:lineChart>
      <c:catAx>
        <c:axId val="3462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2712"/>
        <c:crosses val="autoZero"/>
        <c:auto val="1"/>
        <c:lblOffset val="100"/>
        <c:noMultiLvlLbl val="0"/>
      </c:catAx>
      <c:valAx>
        <c:axId val="43202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6463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Stefan Medin\Mina dokument\Racing\FT Ratios-filer\kl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152400</xdr:rowOff>
    </xdr:from>
    <xdr:to>
      <xdr:col>9</xdr:col>
      <xdr:colOff>200025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0" y="3228975"/>
        <a:ext cx="58007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63</xdr:row>
      <xdr:rowOff>19050</xdr:rowOff>
    </xdr:to>
    <xdr:pic>
      <xdr:nvPicPr>
        <xdr:cNvPr id="1" name="Picture 1" descr="Designed by Kevin Lingar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858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wland.com/svga/index.htm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80" zoomScaleNormal="80" workbookViewId="0" topLeftCell="A1">
      <selection activeCell="N28" sqref="N28"/>
    </sheetView>
  </sheetViews>
  <sheetFormatPr defaultColWidth="9.140625" defaultRowHeight="12.75"/>
  <cols>
    <col min="1" max="1" width="2.00390625" style="0" customWidth="1"/>
    <col min="2" max="2" width="19.28125" style="0" bestFit="1" customWidth="1"/>
    <col min="4" max="7" width="8.7109375" style="0" bestFit="1" customWidth="1"/>
    <col min="8" max="8" width="9.57421875" style="0" customWidth="1"/>
    <col min="10" max="10" width="3.28125" style="0" customWidth="1"/>
    <col min="11" max="11" width="19.7109375" style="0" customWidth="1"/>
    <col min="12" max="12" width="9.140625" style="0" customWidth="1"/>
    <col min="13" max="13" width="9.28125" style="0" customWidth="1"/>
    <col min="14" max="14" width="10.28125" style="0" customWidth="1"/>
    <col min="17" max="17" width="2.28125" style="0" customWidth="1"/>
  </cols>
  <sheetData>
    <row r="1" spans="1:18" ht="13.5" thickBot="1">
      <c r="A1" s="1"/>
      <c r="B1" s="2"/>
      <c r="C1" s="2"/>
      <c r="D1" s="3"/>
      <c r="E1" s="2"/>
      <c r="F1" s="2"/>
      <c r="G1" s="2"/>
      <c r="H1" s="2"/>
      <c r="I1" s="2"/>
      <c r="J1" s="4"/>
      <c r="K1" s="72"/>
      <c r="L1" s="72"/>
      <c r="M1" s="72"/>
      <c r="N1" s="72"/>
      <c r="O1" s="72"/>
      <c r="P1" s="72"/>
      <c r="Q1" s="73"/>
      <c r="R1" s="74"/>
    </row>
    <row r="2" spans="1:18" ht="15.75" thickBot="1">
      <c r="A2" s="5"/>
      <c r="B2" s="6" t="s">
        <v>16</v>
      </c>
      <c r="C2" s="7"/>
      <c r="D2" s="7"/>
      <c r="E2" s="7"/>
      <c r="F2" s="7"/>
      <c r="G2" s="7"/>
      <c r="H2" s="7"/>
      <c r="I2" s="8"/>
      <c r="J2" s="4"/>
      <c r="K2" s="75" t="s">
        <v>27</v>
      </c>
      <c r="L2" s="9" t="s">
        <v>4</v>
      </c>
      <c r="M2" s="9" t="s">
        <v>5</v>
      </c>
      <c r="N2" s="9" t="s">
        <v>6</v>
      </c>
      <c r="O2" s="9" t="s">
        <v>7</v>
      </c>
      <c r="P2" s="10" t="s">
        <v>8</v>
      </c>
      <c r="Q2" s="31"/>
      <c r="R2" s="74"/>
    </row>
    <row r="3" spans="1:18" ht="12.75">
      <c r="A3" s="5"/>
      <c r="B3" s="11"/>
      <c r="C3" s="12"/>
      <c r="D3" s="12"/>
      <c r="E3" s="12"/>
      <c r="F3" s="12"/>
      <c r="G3" s="12"/>
      <c r="H3" s="12"/>
      <c r="I3" s="13"/>
      <c r="J3" s="4"/>
      <c r="K3" s="14" t="s">
        <v>24</v>
      </c>
      <c r="L3" s="76">
        <v>2.42</v>
      </c>
      <c r="M3" s="76">
        <v>1.47</v>
      </c>
      <c r="N3" s="76">
        <v>1.09</v>
      </c>
      <c r="O3" s="76">
        <v>0.96</v>
      </c>
      <c r="P3" s="77">
        <v>0.705</v>
      </c>
      <c r="Q3" s="31"/>
      <c r="R3" s="74"/>
    </row>
    <row r="4" spans="1:18" ht="12.75">
      <c r="A4" s="5"/>
      <c r="B4" s="14" t="s">
        <v>1</v>
      </c>
      <c r="C4" s="15">
        <v>9200</v>
      </c>
      <c r="D4" s="51">
        <f aca="true" t="shared" si="0" ref="D4:H5">C4</f>
        <v>9200</v>
      </c>
      <c r="E4" s="51">
        <f t="shared" si="0"/>
        <v>9200</v>
      </c>
      <c r="F4" s="51">
        <f t="shared" si="0"/>
        <v>9200</v>
      </c>
      <c r="G4" s="51">
        <f t="shared" si="0"/>
        <v>9200</v>
      </c>
      <c r="H4" s="51">
        <f t="shared" si="0"/>
        <v>9200</v>
      </c>
      <c r="I4" s="16"/>
      <c r="J4" s="4"/>
      <c r="K4" s="22" t="s">
        <v>25</v>
      </c>
      <c r="L4" s="76">
        <v>2.23</v>
      </c>
      <c r="M4" s="76">
        <v>1.47</v>
      </c>
      <c r="N4" s="76">
        <v>1.04</v>
      </c>
      <c r="O4" s="76">
        <v>0.846</v>
      </c>
      <c r="P4" s="77">
        <v>0.705</v>
      </c>
      <c r="Q4" s="31"/>
      <c r="R4" s="74"/>
    </row>
    <row r="5" spans="1:18" ht="13.5" thickBot="1">
      <c r="A5" s="5"/>
      <c r="B5" s="14" t="s">
        <v>2</v>
      </c>
      <c r="C5" s="78">
        <f>O28</f>
        <v>3.1</v>
      </c>
      <c r="D5" s="51">
        <f t="shared" si="0"/>
        <v>3.1</v>
      </c>
      <c r="E5" s="51">
        <f t="shared" si="0"/>
        <v>3.1</v>
      </c>
      <c r="F5" s="51">
        <f t="shared" si="0"/>
        <v>3.1</v>
      </c>
      <c r="G5" s="51">
        <f t="shared" si="0"/>
        <v>3.1</v>
      </c>
      <c r="H5" s="51">
        <f t="shared" si="0"/>
        <v>3.1</v>
      </c>
      <c r="I5" s="16"/>
      <c r="J5" s="4"/>
      <c r="K5" s="79" t="s">
        <v>26</v>
      </c>
      <c r="L5" s="80">
        <v>2.42</v>
      </c>
      <c r="M5" s="80">
        <v>1.61</v>
      </c>
      <c r="N5" s="80">
        <v>1.14</v>
      </c>
      <c r="O5" s="80">
        <v>0.846</v>
      </c>
      <c r="P5" s="81">
        <v>0.704</v>
      </c>
      <c r="Q5" s="31"/>
      <c r="R5" s="74"/>
    </row>
    <row r="6" spans="1:18" ht="15.75" thickBot="1">
      <c r="A6" s="5"/>
      <c r="B6" s="14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6"/>
      <c r="J6" s="4"/>
      <c r="K6" s="5"/>
      <c r="L6" s="4"/>
      <c r="M6" s="4"/>
      <c r="N6" s="4"/>
      <c r="O6" s="4"/>
      <c r="P6" s="4"/>
      <c r="Q6" s="31"/>
      <c r="R6" s="74"/>
    </row>
    <row r="7" spans="1:18" ht="13.5" thickBot="1">
      <c r="A7" s="5"/>
      <c r="B7" s="14" t="s">
        <v>10</v>
      </c>
      <c r="C7" s="35">
        <f>O22</f>
        <v>2.9166666666666665</v>
      </c>
      <c r="D7" s="35">
        <f>O23</f>
        <v>2.1333333333333333</v>
      </c>
      <c r="E7" s="35">
        <f>O24</f>
        <v>1.6666666666666667</v>
      </c>
      <c r="F7" s="35">
        <f>O25</f>
        <v>1.35</v>
      </c>
      <c r="G7" s="35">
        <f>O26</f>
        <v>1.1851851851851851</v>
      </c>
      <c r="H7" s="35">
        <f>O27</f>
        <v>200</v>
      </c>
      <c r="I7" s="16"/>
      <c r="J7" s="4"/>
      <c r="K7" s="18" t="s">
        <v>20</v>
      </c>
      <c r="L7" s="82" t="s">
        <v>56</v>
      </c>
      <c r="M7" s="83"/>
      <c r="N7" s="83"/>
      <c r="O7" s="19">
        <v>15</v>
      </c>
      <c r="P7" s="20">
        <f>O7*25.4</f>
        <v>381</v>
      </c>
      <c r="Q7" s="31"/>
      <c r="R7" s="74"/>
    </row>
    <row r="8" spans="1:18" ht="13.5" thickBot="1">
      <c r="A8" s="5"/>
      <c r="B8" s="14" t="s">
        <v>44</v>
      </c>
      <c r="C8" s="21">
        <f aca="true" t="shared" si="1" ref="C8:H8">C4/C7</f>
        <v>3154.285714285714</v>
      </c>
      <c r="D8" s="21">
        <f t="shared" si="1"/>
        <v>4312.5</v>
      </c>
      <c r="E8" s="21">
        <f t="shared" si="1"/>
        <v>5520</v>
      </c>
      <c r="F8" s="21">
        <f t="shared" si="1"/>
        <v>6814.814814814815</v>
      </c>
      <c r="G8" s="21">
        <f t="shared" si="1"/>
        <v>7762.5</v>
      </c>
      <c r="H8" s="21">
        <f t="shared" si="1"/>
        <v>46</v>
      </c>
      <c r="I8" s="16"/>
      <c r="J8" s="4"/>
      <c r="K8" s="22" t="s">
        <v>21</v>
      </c>
      <c r="L8" s="82" t="s">
        <v>56</v>
      </c>
      <c r="M8" s="84"/>
      <c r="N8" s="84"/>
      <c r="O8" s="23">
        <v>305</v>
      </c>
      <c r="P8" s="24">
        <f>O8</f>
        <v>305</v>
      </c>
      <c r="Q8" s="31"/>
      <c r="R8" s="74"/>
    </row>
    <row r="9" spans="1:18" ht="12.75">
      <c r="A9" s="5"/>
      <c r="B9" s="14" t="s">
        <v>45</v>
      </c>
      <c r="C9" s="78">
        <f>O30</f>
        <v>24.40944881889764</v>
      </c>
      <c r="D9" s="51">
        <f>C9</f>
        <v>24.40944881889764</v>
      </c>
      <c r="E9" s="51">
        <f>D9</f>
        <v>24.40944881889764</v>
      </c>
      <c r="F9" s="51">
        <f>E9</f>
        <v>24.40944881889764</v>
      </c>
      <c r="G9" s="51">
        <f>F9</f>
        <v>24.40944881889764</v>
      </c>
      <c r="H9" s="51">
        <f>G9</f>
        <v>24.40944881889764</v>
      </c>
      <c r="I9" s="16"/>
      <c r="J9" s="4"/>
      <c r="K9" s="22" t="s">
        <v>22</v>
      </c>
      <c r="L9" s="82" t="s">
        <v>56</v>
      </c>
      <c r="M9" s="84"/>
      <c r="N9" s="84"/>
      <c r="O9" s="23">
        <v>50</v>
      </c>
      <c r="P9" s="24">
        <f>O9/100</f>
        <v>0.5</v>
      </c>
      <c r="Q9" s="31"/>
      <c r="R9" s="74"/>
    </row>
    <row r="10" spans="1:18" ht="13.5">
      <c r="A10" s="5"/>
      <c r="B10" s="14" t="s">
        <v>43</v>
      </c>
      <c r="C10" s="32">
        <f aca="true" t="shared" si="2" ref="C10:H10">C9*3.14159265358979</f>
        <v>76.6845450876248</v>
      </c>
      <c r="D10" s="52">
        <f t="shared" si="2"/>
        <v>76.6845450876248</v>
      </c>
      <c r="E10" s="52">
        <f t="shared" si="2"/>
        <v>76.6845450876248</v>
      </c>
      <c r="F10" s="52">
        <f t="shared" si="2"/>
        <v>76.6845450876248</v>
      </c>
      <c r="G10" s="52">
        <f t="shared" si="2"/>
        <v>76.6845450876248</v>
      </c>
      <c r="H10" s="52">
        <f t="shared" si="2"/>
        <v>76.6845450876248</v>
      </c>
      <c r="I10" s="16"/>
      <c r="J10" s="4"/>
      <c r="K10" s="22" t="s">
        <v>23</v>
      </c>
      <c r="L10" s="84"/>
      <c r="M10" s="84"/>
      <c r="N10" s="84"/>
      <c r="O10" s="85"/>
      <c r="P10" s="25">
        <f>P7+((P8*P9)*2)</f>
        <v>686</v>
      </c>
      <c r="Q10" s="31"/>
      <c r="R10" s="74"/>
    </row>
    <row r="11" spans="1:18" ht="14.25" thickBot="1">
      <c r="A11" s="5"/>
      <c r="B11" s="14" t="s">
        <v>11</v>
      </c>
      <c r="C11" s="53">
        <f aca="true" t="shared" si="3" ref="C11:H11">C8/C5</f>
        <v>1017.5115207373271</v>
      </c>
      <c r="D11" s="53">
        <f t="shared" si="3"/>
        <v>1391.1290322580644</v>
      </c>
      <c r="E11" s="53">
        <f t="shared" si="3"/>
        <v>1780.6451612903224</v>
      </c>
      <c r="F11" s="53">
        <f t="shared" si="3"/>
        <v>2198.3273596176823</v>
      </c>
      <c r="G11" s="53">
        <f t="shared" si="3"/>
        <v>2504.032258064516</v>
      </c>
      <c r="H11" s="53">
        <f t="shared" si="3"/>
        <v>14.838709677419354</v>
      </c>
      <c r="I11" s="16"/>
      <c r="J11" s="4"/>
      <c r="K11" s="26" t="s">
        <v>55</v>
      </c>
      <c r="L11" s="86"/>
      <c r="M11" s="86"/>
      <c r="N11" s="86"/>
      <c r="O11" s="87"/>
      <c r="P11" s="27">
        <f>P10/25.4</f>
        <v>27.007874015748033</v>
      </c>
      <c r="Q11" s="31"/>
      <c r="R11" s="74"/>
    </row>
    <row r="12" spans="1:18" ht="13.5" thickBot="1">
      <c r="A12" s="5"/>
      <c r="B12" s="28" t="s">
        <v>12</v>
      </c>
      <c r="C12" s="52">
        <f aca="true" t="shared" si="4" ref="C12:H12">C11*C10/12</f>
        <v>6502.284007429936</v>
      </c>
      <c r="D12" s="52">
        <f t="shared" si="4"/>
        <v>8889.841416408117</v>
      </c>
      <c r="E12" s="52">
        <f t="shared" si="4"/>
        <v>11378.997013002388</v>
      </c>
      <c r="F12" s="52">
        <f t="shared" si="4"/>
        <v>14048.144460496778</v>
      </c>
      <c r="G12" s="52">
        <f t="shared" si="4"/>
        <v>16001.71454953461</v>
      </c>
      <c r="H12" s="52">
        <f t="shared" si="4"/>
        <v>94.82497510835323</v>
      </c>
      <c r="I12" s="29"/>
      <c r="J12" s="4"/>
      <c r="K12" s="40"/>
      <c r="L12" s="88"/>
      <c r="M12" s="88"/>
      <c r="N12" s="88"/>
      <c r="O12" s="88"/>
      <c r="P12" s="88"/>
      <c r="Q12" s="31"/>
      <c r="R12" s="74"/>
    </row>
    <row r="13" spans="1:18" ht="12.75">
      <c r="A13" s="5"/>
      <c r="B13" s="14" t="s">
        <v>13</v>
      </c>
      <c r="C13" s="30">
        <f aca="true" t="shared" si="5" ref="C13:H13">(C12*60)/5280</f>
        <v>73.889590993522</v>
      </c>
      <c r="D13" s="30">
        <f t="shared" si="5"/>
        <v>101.02092518645588</v>
      </c>
      <c r="E13" s="30">
        <f t="shared" si="5"/>
        <v>129.30678423866348</v>
      </c>
      <c r="F13" s="30">
        <f t="shared" si="5"/>
        <v>159.63800523291792</v>
      </c>
      <c r="G13" s="30">
        <f t="shared" si="5"/>
        <v>181.83766533562058</v>
      </c>
      <c r="H13" s="30">
        <f t="shared" si="5"/>
        <v>1.0775565353221956</v>
      </c>
      <c r="I13" s="16"/>
      <c r="J13" s="31"/>
      <c r="K13" s="54"/>
      <c r="L13" s="55"/>
      <c r="M13" s="55"/>
      <c r="N13" s="55"/>
      <c r="O13" s="55"/>
      <c r="P13" s="55"/>
      <c r="Q13" s="4"/>
      <c r="R13" s="89"/>
    </row>
    <row r="14" spans="1:18" ht="12.75">
      <c r="A14" s="5"/>
      <c r="B14" s="14" t="s">
        <v>17</v>
      </c>
      <c r="C14" s="32">
        <f aca="true" t="shared" si="6" ref="C14:H14">C13*1.609</f>
        <v>118.88835190857691</v>
      </c>
      <c r="D14" s="32">
        <f t="shared" si="6"/>
        <v>162.5426686250075</v>
      </c>
      <c r="E14" s="32">
        <f t="shared" si="6"/>
        <v>208.05461584000955</v>
      </c>
      <c r="F14" s="32">
        <f t="shared" si="6"/>
        <v>256.85755041976495</v>
      </c>
      <c r="G14" s="32">
        <f t="shared" si="6"/>
        <v>292.57680352501353</v>
      </c>
      <c r="H14" s="32">
        <f t="shared" si="6"/>
        <v>1.7337884653334128</v>
      </c>
      <c r="I14" s="16"/>
      <c r="J14" s="31"/>
      <c r="K14" s="56" t="s">
        <v>40</v>
      </c>
      <c r="L14" s="43"/>
      <c r="M14" s="57">
        <v>280</v>
      </c>
      <c r="N14" s="71" t="s">
        <v>57</v>
      </c>
      <c r="O14" s="58"/>
      <c r="P14" s="33">
        <f>(N30/2)/1000</f>
        <v>0.31</v>
      </c>
      <c r="Q14" s="34"/>
      <c r="R14" s="89"/>
    </row>
    <row r="15" spans="1:18" ht="12.75">
      <c r="A15" s="5"/>
      <c r="B15" s="14" t="s">
        <v>18</v>
      </c>
      <c r="C15" s="21">
        <f>C13</f>
        <v>73.889590993522</v>
      </c>
      <c r="D15" s="21">
        <f>D13-C13</f>
        <v>27.131334192933878</v>
      </c>
      <c r="E15" s="21">
        <f>E13-D13</f>
        <v>28.2858590522076</v>
      </c>
      <c r="F15" s="21">
        <f>F13-E13</f>
        <v>30.331220994254437</v>
      </c>
      <c r="G15" s="21">
        <f>G13-F13</f>
        <v>22.199660102702666</v>
      </c>
      <c r="H15" s="21">
        <f>H13-G13</f>
        <v>-180.76010880029838</v>
      </c>
      <c r="I15" s="16"/>
      <c r="J15" s="31"/>
      <c r="K15" s="59"/>
      <c r="L15" s="58"/>
      <c r="M15" s="58"/>
      <c r="N15" s="71" t="s">
        <v>58</v>
      </c>
      <c r="O15" s="58"/>
      <c r="P15" s="60"/>
      <c r="Q15" s="34"/>
      <c r="R15" s="89"/>
    </row>
    <row r="16" spans="1:18" ht="12.75">
      <c r="A16" s="5"/>
      <c r="B16" s="14" t="s">
        <v>19</v>
      </c>
      <c r="C16" s="32">
        <f aca="true" t="shared" si="7" ref="C16:H16">C15*1.609</f>
        <v>118.88835190857691</v>
      </c>
      <c r="D16" s="32">
        <f t="shared" si="7"/>
        <v>43.65431671643061</v>
      </c>
      <c r="E16" s="32">
        <f t="shared" si="7"/>
        <v>45.511947215002024</v>
      </c>
      <c r="F16" s="32">
        <f t="shared" si="7"/>
        <v>48.80293457975539</v>
      </c>
      <c r="G16" s="32">
        <f t="shared" si="7"/>
        <v>35.71925310524859</v>
      </c>
      <c r="H16" s="32">
        <f t="shared" si="7"/>
        <v>-290.8430150596801</v>
      </c>
      <c r="I16" s="16"/>
      <c r="J16" s="31"/>
      <c r="K16" s="56" t="s">
        <v>47</v>
      </c>
      <c r="L16" s="58"/>
      <c r="M16" s="58"/>
      <c r="N16" s="58"/>
      <c r="O16" s="58"/>
      <c r="P16" s="60"/>
      <c r="Q16" s="34"/>
      <c r="R16" s="89"/>
    </row>
    <row r="17" spans="1:18" ht="12.75">
      <c r="A17" s="5"/>
      <c r="B17" s="14" t="s">
        <v>14</v>
      </c>
      <c r="C17" s="35"/>
      <c r="D17" s="32">
        <f>(D4/D13)*C13</f>
        <v>6729.142857142856</v>
      </c>
      <c r="E17" s="32">
        <f>(E4/E13)*D13</f>
        <v>7187.500000000003</v>
      </c>
      <c r="F17" s="32">
        <f>(F4/F13)*E13</f>
        <v>7451.999999999998</v>
      </c>
      <c r="G17" s="32">
        <f>(G4/G13)*F13</f>
        <v>8076.817558299039</v>
      </c>
      <c r="H17" s="32">
        <f>(H4/H13)*G13</f>
        <v>1552500.0000000005</v>
      </c>
      <c r="I17" s="16"/>
      <c r="J17" s="31"/>
      <c r="K17" s="62" t="s">
        <v>48</v>
      </c>
      <c r="L17" s="56" t="s">
        <v>49</v>
      </c>
      <c r="M17" s="56" t="s">
        <v>50</v>
      </c>
      <c r="N17" s="56" t="s">
        <v>51</v>
      </c>
      <c r="O17" s="56" t="s">
        <v>52</v>
      </c>
      <c r="P17" s="56" t="s">
        <v>53</v>
      </c>
      <c r="Q17" s="34"/>
      <c r="R17" s="89"/>
    </row>
    <row r="18" spans="1:18" ht="13.5" thickBot="1">
      <c r="A18" s="5"/>
      <c r="B18" s="36"/>
      <c r="C18" s="37"/>
      <c r="D18" s="38"/>
      <c r="E18" s="38"/>
      <c r="F18" s="38"/>
      <c r="G18" s="38"/>
      <c r="H18" s="38"/>
      <c r="I18" s="39"/>
      <c r="J18" s="4"/>
      <c r="K18" s="63">
        <f>M14*C7*C5/P14</f>
        <v>8166.666666666666</v>
      </c>
      <c r="L18" s="63">
        <f>M14*D7*C5/P14</f>
        <v>5973.333333333334</v>
      </c>
      <c r="M18" s="63">
        <f>M14*E7*C5/P14</f>
        <v>4666.666666666667</v>
      </c>
      <c r="N18" s="63">
        <f>M14*F7*F5/P14</f>
        <v>3780</v>
      </c>
      <c r="O18" s="63">
        <f>M14*G7*C5/P14</f>
        <v>3318.5185185185182</v>
      </c>
      <c r="P18" s="63">
        <f>M14*H7*C5/P14</f>
        <v>560000</v>
      </c>
      <c r="Q18" s="34"/>
      <c r="R18" s="89"/>
    </row>
    <row r="19" spans="1:18" ht="13.5" thickBot="1">
      <c r="A19" s="40"/>
      <c r="B19" s="41"/>
      <c r="C19" s="41"/>
      <c r="D19" s="41"/>
      <c r="E19" s="41"/>
      <c r="F19" s="41"/>
      <c r="G19" s="41"/>
      <c r="H19" s="41"/>
      <c r="I19" s="41"/>
      <c r="J19" s="42"/>
      <c r="K19" s="43"/>
      <c r="L19" s="43"/>
      <c r="M19" s="43"/>
      <c r="N19" s="43"/>
      <c r="O19" s="43"/>
      <c r="P19" s="43"/>
      <c r="Q19" s="74"/>
      <c r="R19" s="89"/>
    </row>
    <row r="20" spans="1:18" ht="12.75">
      <c r="A20" s="44"/>
      <c r="B20" s="45" t="s">
        <v>0</v>
      </c>
      <c r="C20" s="46" t="s">
        <v>4</v>
      </c>
      <c r="D20" s="46" t="s">
        <v>5</v>
      </c>
      <c r="E20" s="46" t="s">
        <v>6</v>
      </c>
      <c r="F20" s="46" t="s">
        <v>7</v>
      </c>
      <c r="G20" s="46" t="s">
        <v>8</v>
      </c>
      <c r="H20" s="46" t="s">
        <v>9</v>
      </c>
      <c r="I20" s="47" t="s">
        <v>15</v>
      </c>
      <c r="J20" s="50"/>
      <c r="K20" s="65"/>
      <c r="L20" s="34"/>
      <c r="M20" s="34"/>
      <c r="N20" s="34"/>
      <c r="O20" s="34"/>
      <c r="P20" s="34"/>
      <c r="Q20" s="34"/>
      <c r="R20" s="89"/>
    </row>
    <row r="21" spans="1:18" ht="12.75">
      <c r="A21" s="44"/>
      <c r="B21" s="47">
        <v>1000</v>
      </c>
      <c r="C21" s="48">
        <f aca="true" t="shared" si="8" ref="C21:H36">(((($B21/C$7)/C$5)*$I21/12)*60)/5280</f>
        <v>8.031477281904566</v>
      </c>
      <c r="D21" s="48">
        <f t="shared" si="8"/>
        <v>10.980535346353902</v>
      </c>
      <c r="E21" s="48">
        <f t="shared" si="8"/>
        <v>14.055085243332988</v>
      </c>
      <c r="F21" s="48">
        <f t="shared" si="8"/>
        <v>17.351957090534555</v>
      </c>
      <c r="G21" s="48">
        <f t="shared" si="8"/>
        <v>19.764963623437016</v>
      </c>
      <c r="H21" s="48">
        <f t="shared" si="8"/>
        <v>0.11712571036110823</v>
      </c>
      <c r="I21" s="44">
        <f>C10</f>
        <v>76.6845450876248</v>
      </c>
      <c r="J21" s="44"/>
      <c r="K21" s="61" t="s">
        <v>54</v>
      </c>
      <c r="L21" s="43"/>
      <c r="M21" s="61" t="s">
        <v>48</v>
      </c>
      <c r="N21" s="61" t="s">
        <v>49</v>
      </c>
      <c r="O21" s="61" t="s">
        <v>41</v>
      </c>
      <c r="P21" s="43"/>
      <c r="Q21" s="34"/>
      <c r="R21" s="74"/>
    </row>
    <row r="22" spans="1:18" ht="12.75">
      <c r="A22" s="44"/>
      <c r="B22" s="47">
        <v>1500</v>
      </c>
      <c r="C22" s="48">
        <f t="shared" si="8"/>
        <v>12.04721592285685</v>
      </c>
      <c r="D22" s="48">
        <f t="shared" si="8"/>
        <v>16.470803019530848</v>
      </c>
      <c r="E22" s="48">
        <f t="shared" si="8"/>
        <v>21.082627864999484</v>
      </c>
      <c r="F22" s="48">
        <f t="shared" si="8"/>
        <v>26.027935635801832</v>
      </c>
      <c r="G22" s="48">
        <f t="shared" si="8"/>
        <v>29.647445435155525</v>
      </c>
      <c r="H22" s="48">
        <f t="shared" si="8"/>
        <v>0.1756885655416624</v>
      </c>
      <c r="I22" s="44">
        <f aca="true" t="shared" si="9" ref="I22:I36">I21</f>
        <v>76.6845450876248</v>
      </c>
      <c r="J22" s="44"/>
      <c r="K22" s="69"/>
      <c r="L22" s="61" t="s">
        <v>48</v>
      </c>
      <c r="M22" s="94">
        <v>12</v>
      </c>
      <c r="N22" s="94">
        <v>35</v>
      </c>
      <c r="O22" s="90">
        <f>N22/M22</f>
        <v>2.9166666666666665</v>
      </c>
      <c r="P22" s="43"/>
      <c r="Q22" s="91"/>
      <c r="R22" s="74"/>
    </row>
    <row r="23" spans="1:18" ht="12.75">
      <c r="A23" s="44"/>
      <c r="B23" s="47">
        <v>2000</v>
      </c>
      <c r="C23" s="48">
        <f t="shared" si="8"/>
        <v>16.062954563809132</v>
      </c>
      <c r="D23" s="48">
        <f t="shared" si="8"/>
        <v>21.961070692707803</v>
      </c>
      <c r="E23" s="48">
        <f t="shared" si="8"/>
        <v>28.110170486665975</v>
      </c>
      <c r="F23" s="48">
        <f t="shared" si="8"/>
        <v>34.70391418106911</v>
      </c>
      <c r="G23" s="48">
        <f t="shared" si="8"/>
        <v>39.52992724687403</v>
      </c>
      <c r="H23" s="48">
        <f t="shared" si="8"/>
        <v>0.23425142072221647</v>
      </c>
      <c r="I23" s="44">
        <f t="shared" si="9"/>
        <v>76.6845450876248</v>
      </c>
      <c r="J23" s="44"/>
      <c r="K23" s="69"/>
      <c r="L23" s="61" t="s">
        <v>49</v>
      </c>
      <c r="M23" s="94">
        <v>15</v>
      </c>
      <c r="N23" s="94">
        <v>32</v>
      </c>
      <c r="O23" s="90">
        <f>N23/M23</f>
        <v>2.1333333333333333</v>
      </c>
      <c r="P23" s="43"/>
      <c r="Q23" s="91"/>
      <c r="R23" s="74"/>
    </row>
    <row r="24" spans="1:18" ht="12.75">
      <c r="A24" s="44"/>
      <c r="B24" s="47">
        <v>2500</v>
      </c>
      <c r="C24" s="48">
        <f t="shared" si="8"/>
        <v>20.078693204761418</v>
      </c>
      <c r="D24" s="48">
        <f t="shared" si="8"/>
        <v>27.451338365884745</v>
      </c>
      <c r="E24" s="48">
        <f t="shared" si="8"/>
        <v>35.13771310833248</v>
      </c>
      <c r="F24" s="48">
        <f t="shared" si="8"/>
        <v>43.379892726336394</v>
      </c>
      <c r="G24" s="48">
        <f t="shared" si="8"/>
        <v>49.41240905859254</v>
      </c>
      <c r="H24" s="48">
        <f t="shared" si="8"/>
        <v>0.29281427590277065</v>
      </c>
      <c r="I24" s="44">
        <f t="shared" si="9"/>
        <v>76.6845450876248</v>
      </c>
      <c r="J24" s="44"/>
      <c r="K24" s="69"/>
      <c r="L24" s="61" t="s">
        <v>50</v>
      </c>
      <c r="M24" s="94">
        <v>18</v>
      </c>
      <c r="N24" s="94">
        <v>30</v>
      </c>
      <c r="O24" s="90">
        <f>N24/M24</f>
        <v>1.6666666666666667</v>
      </c>
      <c r="P24" s="43"/>
      <c r="Q24" s="91"/>
      <c r="R24" s="74"/>
    </row>
    <row r="25" spans="1:18" ht="12.75">
      <c r="A25" s="44"/>
      <c r="B25" s="47">
        <v>3000</v>
      </c>
      <c r="C25" s="48">
        <f t="shared" si="8"/>
        <v>24.0944318457137</v>
      </c>
      <c r="D25" s="48">
        <f t="shared" si="8"/>
        <v>32.941606039061696</v>
      </c>
      <c r="E25" s="48">
        <f t="shared" si="8"/>
        <v>42.16525572999897</v>
      </c>
      <c r="F25" s="48">
        <f t="shared" si="8"/>
        <v>52.055871271603664</v>
      </c>
      <c r="G25" s="48">
        <f t="shared" si="8"/>
        <v>59.29489087031105</v>
      </c>
      <c r="H25" s="48">
        <f t="shared" si="8"/>
        <v>0.3513771310833248</v>
      </c>
      <c r="I25" s="44">
        <f t="shared" si="9"/>
        <v>76.6845450876248</v>
      </c>
      <c r="J25" s="44"/>
      <c r="K25" s="69"/>
      <c r="L25" s="61" t="s">
        <v>51</v>
      </c>
      <c r="M25" s="94">
        <v>20</v>
      </c>
      <c r="N25" s="94">
        <v>27</v>
      </c>
      <c r="O25" s="90">
        <f>N25/M25</f>
        <v>1.35</v>
      </c>
      <c r="P25" s="43"/>
      <c r="Q25" s="91"/>
      <c r="R25" s="74"/>
    </row>
    <row r="26" spans="1:18" ht="12.75">
      <c r="A26" s="44"/>
      <c r="B26" s="47">
        <v>3500</v>
      </c>
      <c r="C26" s="48">
        <f t="shared" si="8"/>
        <v>28.110170486665975</v>
      </c>
      <c r="D26" s="48">
        <f t="shared" si="8"/>
        <v>38.43187371223865</v>
      </c>
      <c r="E26" s="48">
        <f t="shared" si="8"/>
        <v>49.192798351665466</v>
      </c>
      <c r="F26" s="48">
        <f t="shared" si="8"/>
        <v>60.73184981687095</v>
      </c>
      <c r="G26" s="48">
        <f t="shared" si="8"/>
        <v>69.17737268202957</v>
      </c>
      <c r="H26" s="48">
        <f t="shared" si="8"/>
        <v>0.4099399862638788</v>
      </c>
      <c r="I26" s="44">
        <f t="shared" si="9"/>
        <v>76.6845450876248</v>
      </c>
      <c r="J26" s="44"/>
      <c r="K26" s="69"/>
      <c r="L26" s="61" t="s">
        <v>52</v>
      </c>
      <c r="M26" s="94">
        <v>27</v>
      </c>
      <c r="N26" s="94">
        <v>32</v>
      </c>
      <c r="O26" s="90">
        <f>N26/M26</f>
        <v>1.1851851851851851</v>
      </c>
      <c r="P26" s="43"/>
      <c r="Q26" s="91"/>
      <c r="R26" s="74"/>
    </row>
    <row r="27" spans="1:18" ht="12.75">
      <c r="A27" s="44"/>
      <c r="B27" s="47">
        <v>4000</v>
      </c>
      <c r="C27" s="48">
        <f t="shared" si="8"/>
        <v>32.125909127618264</v>
      </c>
      <c r="D27" s="48">
        <f t="shared" si="8"/>
        <v>43.92214138541561</v>
      </c>
      <c r="E27" s="48">
        <f t="shared" si="8"/>
        <v>56.22034097333195</v>
      </c>
      <c r="F27" s="48">
        <f t="shared" si="8"/>
        <v>69.40782836213822</v>
      </c>
      <c r="G27" s="48">
        <f t="shared" si="8"/>
        <v>79.05985449374806</v>
      </c>
      <c r="H27" s="48">
        <f t="shared" si="8"/>
        <v>0.46850284144443294</v>
      </c>
      <c r="I27" s="44">
        <f t="shared" si="9"/>
        <v>76.6845450876248</v>
      </c>
      <c r="J27" s="44"/>
      <c r="K27" s="69"/>
      <c r="L27" s="61" t="s">
        <v>53</v>
      </c>
      <c r="M27" s="94">
        <v>1</v>
      </c>
      <c r="N27" s="94">
        <v>200</v>
      </c>
      <c r="O27" s="90">
        <f>N27/M27</f>
        <v>200</v>
      </c>
      <c r="P27" s="43"/>
      <c r="Q27" s="91"/>
      <c r="R27" s="74"/>
    </row>
    <row r="28" spans="1:18" ht="12.75">
      <c r="A28" s="44"/>
      <c r="B28" s="47">
        <v>4500</v>
      </c>
      <c r="C28" s="48">
        <f t="shared" si="8"/>
        <v>36.14164776857055</v>
      </c>
      <c r="D28" s="48">
        <f t="shared" si="8"/>
        <v>49.41240905859254</v>
      </c>
      <c r="E28" s="48">
        <f t="shared" si="8"/>
        <v>63.24788359499847</v>
      </c>
      <c r="F28" s="48">
        <f t="shared" si="8"/>
        <v>78.0838069074055</v>
      </c>
      <c r="G28" s="48">
        <f t="shared" si="8"/>
        <v>88.94233630546658</v>
      </c>
      <c r="H28" s="48">
        <f t="shared" si="8"/>
        <v>0.5270656966249871</v>
      </c>
      <c r="I28" s="44">
        <f t="shared" si="9"/>
        <v>76.6845450876248</v>
      </c>
      <c r="J28" s="44"/>
      <c r="K28" s="69"/>
      <c r="L28" s="69" t="s">
        <v>42</v>
      </c>
      <c r="M28" s="94">
        <v>10</v>
      </c>
      <c r="N28" s="94">
        <v>31</v>
      </c>
      <c r="O28" s="90">
        <f>N28/M28</f>
        <v>3.1</v>
      </c>
      <c r="P28" s="43"/>
      <c r="Q28" s="91"/>
      <c r="R28" s="74"/>
    </row>
    <row r="29" spans="1:18" ht="12.75">
      <c r="A29" s="44"/>
      <c r="B29" s="47">
        <v>5000</v>
      </c>
      <c r="C29" s="48">
        <f t="shared" si="8"/>
        <v>40.157386409522836</v>
      </c>
      <c r="D29" s="48">
        <f t="shared" si="8"/>
        <v>54.90267673176949</v>
      </c>
      <c r="E29" s="48">
        <f t="shared" si="8"/>
        <v>70.27542621666495</v>
      </c>
      <c r="F29" s="48">
        <f t="shared" si="8"/>
        <v>86.75978545267279</v>
      </c>
      <c r="G29" s="48">
        <f t="shared" si="8"/>
        <v>98.82481811718507</v>
      </c>
      <c r="H29" s="48">
        <f t="shared" si="8"/>
        <v>0.5856285518055413</v>
      </c>
      <c r="I29" s="44">
        <f t="shared" si="9"/>
        <v>76.6845450876248</v>
      </c>
      <c r="J29" s="44"/>
      <c r="K29" s="70"/>
      <c r="L29" s="61"/>
      <c r="M29" s="95"/>
      <c r="N29" s="95"/>
      <c r="O29" s="92"/>
      <c r="P29" s="43"/>
      <c r="Q29" s="91"/>
      <c r="R29" s="74"/>
    </row>
    <row r="30" spans="1:18" ht="12.75">
      <c r="A30" s="44"/>
      <c r="B30" s="47">
        <v>5500</v>
      </c>
      <c r="C30" s="48">
        <f t="shared" si="8"/>
        <v>44.173125050475115</v>
      </c>
      <c r="D30" s="48">
        <f t="shared" si="8"/>
        <v>60.39294440494644</v>
      </c>
      <c r="E30" s="48">
        <f t="shared" si="8"/>
        <v>77.30296883833145</v>
      </c>
      <c r="F30" s="48">
        <f t="shared" si="8"/>
        <v>95.43576399794006</v>
      </c>
      <c r="G30" s="48">
        <f t="shared" si="8"/>
        <v>108.70729992890362</v>
      </c>
      <c r="H30" s="48">
        <f t="shared" si="8"/>
        <v>0.6441914069860954</v>
      </c>
      <c r="I30" s="44">
        <f t="shared" si="9"/>
        <v>76.6845450876248</v>
      </c>
      <c r="J30" s="44"/>
      <c r="K30" s="66"/>
      <c r="L30" s="61" t="s">
        <v>46</v>
      </c>
      <c r="M30" s="95"/>
      <c r="N30" s="94">
        <v>620</v>
      </c>
      <c r="O30" s="90">
        <f>N30/25.4</f>
        <v>24.40944881889764</v>
      </c>
      <c r="P30" s="43"/>
      <c r="Q30" s="91"/>
      <c r="R30" s="74"/>
    </row>
    <row r="31" spans="1:18" ht="12.75">
      <c r="A31" s="44"/>
      <c r="B31" s="47">
        <v>6000</v>
      </c>
      <c r="C31" s="48">
        <f t="shared" si="8"/>
        <v>48.1888636914274</v>
      </c>
      <c r="D31" s="48">
        <f t="shared" si="8"/>
        <v>65.88321207812339</v>
      </c>
      <c r="E31" s="48">
        <f t="shared" si="8"/>
        <v>84.33051145999794</v>
      </c>
      <c r="F31" s="48">
        <f t="shared" si="8"/>
        <v>104.11174254320733</v>
      </c>
      <c r="G31" s="48">
        <f t="shared" si="8"/>
        <v>118.5897817406221</v>
      </c>
      <c r="H31" s="48">
        <f t="shared" si="8"/>
        <v>0.7027542621666496</v>
      </c>
      <c r="I31" s="44">
        <f t="shared" si="9"/>
        <v>76.6845450876248</v>
      </c>
      <c r="J31" s="44"/>
      <c r="K31" s="66"/>
      <c r="L31" s="43"/>
      <c r="M31" s="43"/>
      <c r="N31" s="43"/>
      <c r="O31" s="43"/>
      <c r="P31" s="43"/>
      <c r="Q31" s="91"/>
      <c r="R31" s="74"/>
    </row>
    <row r="32" spans="1:18" ht="12.75">
      <c r="A32" s="44"/>
      <c r="B32" s="47">
        <v>6500</v>
      </c>
      <c r="C32" s="48">
        <f t="shared" si="8"/>
        <v>52.204602332379686</v>
      </c>
      <c r="D32" s="48">
        <f t="shared" si="8"/>
        <v>71.37347975130035</v>
      </c>
      <c r="E32" s="48">
        <f t="shared" si="8"/>
        <v>91.35805408166445</v>
      </c>
      <c r="F32" s="48">
        <f t="shared" si="8"/>
        <v>112.78772108847461</v>
      </c>
      <c r="G32" s="48">
        <f t="shared" si="8"/>
        <v>128.4722635523406</v>
      </c>
      <c r="H32" s="48">
        <f t="shared" si="8"/>
        <v>0.7613171173472036</v>
      </c>
      <c r="I32" s="44">
        <f t="shared" si="9"/>
        <v>76.6845450876248</v>
      </c>
      <c r="J32" s="44"/>
      <c r="K32" s="66"/>
      <c r="L32" s="43"/>
      <c r="M32" s="92"/>
      <c r="N32" s="92"/>
      <c r="O32" s="92"/>
      <c r="P32" s="92"/>
      <c r="Q32" s="91"/>
      <c r="R32" s="74"/>
    </row>
    <row r="33" spans="1:18" ht="12.75">
      <c r="A33" s="44"/>
      <c r="B33" s="47">
        <v>7000</v>
      </c>
      <c r="C33" s="48">
        <f t="shared" si="8"/>
        <v>56.22034097333195</v>
      </c>
      <c r="D33" s="48">
        <f t="shared" si="8"/>
        <v>76.8637474244773</v>
      </c>
      <c r="E33" s="48">
        <f t="shared" si="8"/>
        <v>98.38559670333093</v>
      </c>
      <c r="F33" s="48">
        <f t="shared" si="8"/>
        <v>121.4636996337419</v>
      </c>
      <c r="G33" s="48">
        <f t="shared" si="8"/>
        <v>138.35474536405914</v>
      </c>
      <c r="H33" s="48">
        <f t="shared" si="8"/>
        <v>0.8198799725277576</v>
      </c>
      <c r="I33" s="44">
        <f t="shared" si="9"/>
        <v>76.6845450876248</v>
      </c>
      <c r="J33" s="44"/>
      <c r="K33" s="65"/>
      <c r="L33" s="34"/>
      <c r="M33" s="34"/>
      <c r="N33" s="34"/>
      <c r="O33" s="34"/>
      <c r="P33" s="34"/>
      <c r="Q33" s="34"/>
      <c r="R33" s="74"/>
    </row>
    <row r="34" spans="1:18" ht="12.75">
      <c r="A34" s="44"/>
      <c r="B34" s="47">
        <v>7500</v>
      </c>
      <c r="C34" s="48">
        <f t="shared" si="8"/>
        <v>60.23607961428426</v>
      </c>
      <c r="D34" s="48">
        <f t="shared" si="8"/>
        <v>82.35401509765424</v>
      </c>
      <c r="E34" s="48">
        <f t="shared" si="8"/>
        <v>105.41313932499743</v>
      </c>
      <c r="F34" s="48">
        <f t="shared" si="8"/>
        <v>130.1396781790091</v>
      </c>
      <c r="G34" s="48">
        <f t="shared" si="8"/>
        <v>148.23722717577763</v>
      </c>
      <c r="H34" s="48">
        <f t="shared" si="8"/>
        <v>0.8784428277083117</v>
      </c>
      <c r="I34" s="44">
        <f t="shared" si="9"/>
        <v>76.6845450876248</v>
      </c>
      <c r="J34" s="44"/>
      <c r="K34" s="66"/>
      <c r="L34" s="43"/>
      <c r="M34" s="43"/>
      <c r="N34" s="43"/>
      <c r="O34" s="43"/>
      <c r="P34" s="43"/>
      <c r="Q34" s="34"/>
      <c r="R34" s="74"/>
    </row>
    <row r="35" spans="1:18" ht="12.75">
      <c r="A35" s="44"/>
      <c r="B35" s="47">
        <v>8000</v>
      </c>
      <c r="C35" s="48">
        <f t="shared" si="8"/>
        <v>64.25181825523653</v>
      </c>
      <c r="D35" s="48">
        <f t="shared" si="8"/>
        <v>87.84428277083121</v>
      </c>
      <c r="E35" s="48">
        <f t="shared" si="8"/>
        <v>112.4406819466639</v>
      </c>
      <c r="F35" s="48">
        <f t="shared" si="8"/>
        <v>138.81565672427644</v>
      </c>
      <c r="G35" s="48">
        <f t="shared" si="8"/>
        <v>158.11970898749613</v>
      </c>
      <c r="H35" s="48">
        <f t="shared" si="8"/>
        <v>0.9370056828888659</v>
      </c>
      <c r="I35" s="44">
        <f t="shared" si="9"/>
        <v>76.6845450876248</v>
      </c>
      <c r="J35" s="44"/>
      <c r="K35" s="66"/>
      <c r="L35" s="43"/>
      <c r="M35" s="43"/>
      <c r="N35" s="43"/>
      <c r="O35" s="43"/>
      <c r="P35" s="43"/>
      <c r="Q35" s="34"/>
      <c r="R35" s="74"/>
    </row>
    <row r="36" spans="1:18" ht="12.75">
      <c r="A36" s="44"/>
      <c r="B36" s="47">
        <v>8500</v>
      </c>
      <c r="C36" s="48">
        <f t="shared" si="8"/>
        <v>68.26755689618882</v>
      </c>
      <c r="D36" s="48">
        <f t="shared" si="8"/>
        <v>93.33455044400813</v>
      </c>
      <c r="E36" s="48">
        <f t="shared" si="8"/>
        <v>119.4682245683304</v>
      </c>
      <c r="F36" s="48">
        <f t="shared" si="8"/>
        <v>147.4916352695437</v>
      </c>
      <c r="G36" s="48">
        <f t="shared" si="8"/>
        <v>168.00219079921465</v>
      </c>
      <c r="H36" s="48">
        <f t="shared" si="8"/>
        <v>0.99556853806942</v>
      </c>
      <c r="I36" s="44">
        <f t="shared" si="9"/>
        <v>76.6845450876248</v>
      </c>
      <c r="J36" s="44"/>
      <c r="K36" s="66"/>
      <c r="L36" s="43"/>
      <c r="M36" s="43"/>
      <c r="N36" s="43"/>
      <c r="O36" s="43"/>
      <c r="P36" s="43"/>
      <c r="Q36" s="34"/>
      <c r="R36" s="74"/>
    </row>
    <row r="37" spans="1:18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66"/>
      <c r="L37" s="43"/>
      <c r="M37" s="43"/>
      <c r="N37" s="43"/>
      <c r="O37" s="43"/>
      <c r="P37" s="43"/>
      <c r="Q37" s="34"/>
      <c r="R37" s="74"/>
    </row>
    <row r="38" spans="1:18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66"/>
      <c r="L38" s="43"/>
      <c r="M38" s="43"/>
      <c r="N38" s="43"/>
      <c r="O38" s="43"/>
      <c r="P38" s="43"/>
      <c r="Q38" s="34"/>
      <c r="R38" s="74"/>
    </row>
    <row r="39" spans="1:18" ht="12.75">
      <c r="A39" s="93"/>
      <c r="B39" s="67"/>
      <c r="C39" s="67"/>
      <c r="D39" s="67"/>
      <c r="E39" s="67"/>
      <c r="F39" s="67"/>
      <c r="G39" s="67"/>
      <c r="H39" s="67"/>
      <c r="I39" s="67"/>
      <c r="J39" s="67"/>
      <c r="K39" s="66"/>
      <c r="L39" s="43"/>
      <c r="M39" s="43"/>
      <c r="N39" s="43"/>
      <c r="O39" s="43"/>
      <c r="P39" s="43"/>
      <c r="Q39" s="34"/>
      <c r="R39" s="74"/>
    </row>
    <row r="40" spans="1:18" ht="12.75">
      <c r="A40" s="93"/>
      <c r="B40" s="68"/>
      <c r="C40" s="67"/>
      <c r="D40" s="67"/>
      <c r="E40" s="67"/>
      <c r="F40" s="67"/>
      <c r="G40" s="67"/>
      <c r="H40" s="67"/>
      <c r="I40" s="67"/>
      <c r="J40" s="67"/>
      <c r="K40" s="66"/>
      <c r="L40" s="43"/>
      <c r="M40" s="43"/>
      <c r="N40" s="43"/>
      <c r="O40" s="43"/>
      <c r="P40" s="43"/>
      <c r="Q40" s="34"/>
      <c r="R40" s="74"/>
    </row>
    <row r="41" spans="1:18" ht="12.75">
      <c r="A41" s="93"/>
      <c r="B41" s="67"/>
      <c r="C41" s="67"/>
      <c r="D41" s="67"/>
      <c r="E41" s="67"/>
      <c r="F41" s="67"/>
      <c r="G41" s="67"/>
      <c r="H41" s="67"/>
      <c r="I41" s="67"/>
      <c r="J41" s="67"/>
      <c r="K41" s="66"/>
      <c r="L41" s="43"/>
      <c r="M41" s="43"/>
      <c r="N41" s="43"/>
      <c r="O41" s="43"/>
      <c r="P41" s="43"/>
      <c r="Q41" s="34"/>
      <c r="R41" s="74"/>
    </row>
    <row r="42" spans="1:18" ht="12.75">
      <c r="A42" s="93"/>
      <c r="B42" s="74"/>
      <c r="C42" s="74"/>
      <c r="D42" s="74"/>
      <c r="E42" s="74"/>
      <c r="F42" s="74"/>
      <c r="G42" s="74"/>
      <c r="H42" s="74"/>
      <c r="I42" s="74"/>
      <c r="J42" s="74"/>
      <c r="K42" s="34"/>
      <c r="L42" s="34"/>
      <c r="M42" s="34"/>
      <c r="N42" s="34"/>
      <c r="O42" s="34"/>
      <c r="P42" s="34"/>
      <c r="Q42" s="34"/>
      <c r="R42" s="74"/>
    </row>
    <row r="43" spans="1:17" ht="12.75">
      <c r="A43" s="49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49"/>
      <c r="M43" s="49"/>
      <c r="N43" s="49"/>
      <c r="O43" s="49"/>
      <c r="P43" s="49"/>
      <c r="Q43" s="49"/>
    </row>
    <row r="44" spans="1:17" ht="12.75">
      <c r="A44" s="49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49"/>
      <c r="M44" s="49"/>
      <c r="N44" s="49"/>
      <c r="O44" s="49"/>
      <c r="P44" s="49"/>
      <c r="Q44" s="49"/>
    </row>
    <row r="45" spans="1:17" ht="12.75">
      <c r="A45" s="49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49"/>
      <c r="M45" s="49"/>
      <c r="N45" s="49"/>
      <c r="O45" s="49"/>
      <c r="P45" s="49"/>
      <c r="Q45" s="49"/>
    </row>
    <row r="46" spans="1:17" ht="12.75">
      <c r="A46" s="49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49"/>
      <c r="M46" s="49"/>
      <c r="N46" s="49"/>
      <c r="O46" s="49"/>
      <c r="P46" s="49"/>
      <c r="Q46" s="49"/>
    </row>
    <row r="47" spans="1:17" ht="12.75">
      <c r="A47" s="49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49"/>
      <c r="M47" s="49"/>
      <c r="N47" s="49"/>
      <c r="O47" s="49"/>
      <c r="P47" s="49"/>
      <c r="Q47" s="49"/>
    </row>
    <row r="48" spans="1:17" ht="12.75">
      <c r="A48" s="49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49"/>
      <c r="M48" s="49"/>
      <c r="N48" s="49"/>
      <c r="O48" s="49"/>
      <c r="P48" s="49"/>
      <c r="Q48" s="49"/>
    </row>
    <row r="49" spans="1:17" ht="12.75">
      <c r="A49" s="49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</sheetData>
  <sheetProtection password="921A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showGridLines="0" workbookViewId="0" topLeftCell="A29">
      <selection activeCell="F35" sqref="F35:H35"/>
    </sheetView>
  </sheetViews>
  <sheetFormatPr defaultColWidth="9.140625" defaultRowHeight="12.75"/>
  <cols>
    <col min="1" max="1" width="16.28125" style="122" customWidth="1"/>
    <col min="2" max="2" width="20.7109375" style="122" customWidth="1"/>
    <col min="3" max="3" width="26.7109375" style="122" customWidth="1"/>
    <col min="4" max="4" width="6.28125" style="122" customWidth="1"/>
    <col min="5" max="5" width="8.7109375" style="122" customWidth="1"/>
    <col min="6" max="6" width="18.421875" style="122" customWidth="1"/>
    <col min="7" max="7" width="19.8515625" style="122" customWidth="1"/>
    <col min="8" max="8" width="12.7109375" style="122" customWidth="1"/>
    <col min="9" max="9" width="21.8515625" style="122" bestFit="1" customWidth="1"/>
    <col min="10" max="10" width="11.8515625" style="122" bestFit="1" customWidth="1"/>
    <col min="11" max="11" width="4.7109375" style="122" bestFit="1" customWidth="1"/>
    <col min="12" max="12" width="3.00390625" style="122" bestFit="1" customWidth="1"/>
    <col min="13" max="13" width="4.28125" style="122" bestFit="1" customWidth="1"/>
    <col min="14" max="14" width="3.28125" style="122" bestFit="1" customWidth="1"/>
    <col min="15" max="15" width="3.140625" style="122" bestFit="1" customWidth="1"/>
    <col min="16" max="16" width="4.421875" style="122" bestFit="1" customWidth="1"/>
    <col min="17" max="18" width="4.28125" style="122" bestFit="1" customWidth="1"/>
    <col min="19" max="19" width="4.7109375" style="122" bestFit="1" customWidth="1"/>
    <col min="20" max="20" width="4.140625" style="122" bestFit="1" customWidth="1"/>
    <col min="21" max="21" width="4.28125" style="122" bestFit="1" customWidth="1"/>
    <col min="22" max="16384" width="8.7109375" style="122" customWidth="1"/>
  </cols>
  <sheetData>
    <row r="1" spans="1:22" ht="19.5" customHeight="1">
      <c r="A1" s="156" t="s">
        <v>59</v>
      </c>
      <c r="B1" s="156"/>
      <c r="C1" s="156"/>
      <c r="D1" s="156"/>
      <c r="E1" s="156"/>
      <c r="F1" s="156"/>
      <c r="G1" s="156"/>
      <c r="H1" s="156"/>
      <c r="I1" s="121" t="s">
        <v>60</v>
      </c>
      <c r="V1" s="123"/>
    </row>
    <row r="2" spans="1:22" ht="2.25" customHeight="1">
      <c r="A2" s="133"/>
      <c r="B2" s="133"/>
      <c r="C2" s="133"/>
      <c r="D2" s="133"/>
      <c r="E2" s="133"/>
      <c r="F2" s="133"/>
      <c r="G2" s="133"/>
      <c r="H2" s="133"/>
      <c r="I2" s="124"/>
      <c r="V2" s="133"/>
    </row>
    <row r="3" spans="1:22" ht="2.25" customHeight="1">
      <c r="A3" s="133"/>
      <c r="B3" s="133"/>
      <c r="C3" s="133"/>
      <c r="D3" s="133"/>
      <c r="E3" s="133"/>
      <c r="F3" s="133"/>
      <c r="G3" s="133"/>
      <c r="H3" s="133"/>
      <c r="I3" s="124"/>
      <c r="V3" s="133"/>
    </row>
    <row r="4" spans="1:22" ht="12.75">
      <c r="A4" s="153" t="s">
        <v>61</v>
      </c>
      <c r="B4" s="153"/>
      <c r="C4" s="153"/>
      <c r="D4" s="153"/>
      <c r="E4" s="125"/>
      <c r="F4" s="125"/>
      <c r="G4" s="125"/>
      <c r="H4" s="125"/>
      <c r="V4" s="133"/>
    </row>
    <row r="5" spans="1:22" ht="12.75">
      <c r="A5" s="153" t="s">
        <v>62</v>
      </c>
      <c r="B5" s="153"/>
      <c r="C5" s="153"/>
      <c r="D5" s="153"/>
      <c r="E5" s="125"/>
      <c r="F5" s="125"/>
      <c r="G5" s="125"/>
      <c r="H5" s="125"/>
      <c r="V5" s="133"/>
    </row>
    <row r="6" spans="1:22" ht="12.75">
      <c r="A6" s="140" t="s">
        <v>63</v>
      </c>
      <c r="B6" s="141"/>
      <c r="C6" s="141"/>
      <c r="D6" s="142"/>
      <c r="E6" s="126"/>
      <c r="F6" s="140" t="s">
        <v>64</v>
      </c>
      <c r="G6" s="141"/>
      <c r="H6" s="142"/>
      <c r="V6" s="133"/>
    </row>
    <row r="7" spans="1:22" ht="12.75">
      <c r="A7" s="127" t="s">
        <v>65</v>
      </c>
      <c r="B7" s="127" t="s">
        <v>65</v>
      </c>
      <c r="C7" s="154" t="s">
        <v>66</v>
      </c>
      <c r="D7" s="154" t="s">
        <v>41</v>
      </c>
      <c r="E7" s="146"/>
      <c r="F7" s="140" t="s">
        <v>67</v>
      </c>
      <c r="G7" s="141"/>
      <c r="H7" s="142"/>
      <c r="V7" s="133"/>
    </row>
    <row r="8" spans="1:22" ht="12.75">
      <c r="A8" s="128" t="s">
        <v>68</v>
      </c>
      <c r="B8" s="128" t="s">
        <v>69</v>
      </c>
      <c r="C8" s="155"/>
      <c r="D8" s="155"/>
      <c r="E8" s="131"/>
      <c r="F8" s="129" t="s">
        <v>65</v>
      </c>
      <c r="G8" s="129" t="s">
        <v>66</v>
      </c>
      <c r="H8" s="129" t="s">
        <v>41</v>
      </c>
      <c r="V8" s="133"/>
    </row>
    <row r="9" spans="1:22" ht="12.75">
      <c r="A9" s="130" t="s">
        <v>70</v>
      </c>
      <c r="B9" s="126"/>
      <c r="C9" s="130" t="s">
        <v>71</v>
      </c>
      <c r="D9" s="130" t="s">
        <v>72</v>
      </c>
      <c r="E9" s="131"/>
      <c r="F9" s="130" t="s">
        <v>73</v>
      </c>
      <c r="G9" s="130" t="s">
        <v>74</v>
      </c>
      <c r="H9" s="130" t="s">
        <v>75</v>
      </c>
      <c r="V9" s="133"/>
    </row>
    <row r="10" spans="1:22" ht="12.75">
      <c r="A10" s="130" t="s">
        <v>76</v>
      </c>
      <c r="B10" s="126"/>
      <c r="C10" s="130" t="s">
        <v>209</v>
      </c>
      <c r="D10" s="130" t="s">
        <v>77</v>
      </c>
      <c r="E10" s="131"/>
      <c r="F10" s="130" t="s">
        <v>78</v>
      </c>
      <c r="G10" s="130" t="s">
        <v>74</v>
      </c>
      <c r="H10" s="130" t="s">
        <v>79</v>
      </c>
      <c r="V10" s="133"/>
    </row>
    <row r="11" spans="1:22" ht="12.75">
      <c r="A11" s="130" t="s">
        <v>80</v>
      </c>
      <c r="B11" s="130" t="s">
        <v>81</v>
      </c>
      <c r="C11" s="130" t="s">
        <v>71</v>
      </c>
      <c r="D11" s="130" t="s">
        <v>82</v>
      </c>
      <c r="E11" s="131"/>
      <c r="F11" s="130" t="s">
        <v>83</v>
      </c>
      <c r="G11" s="130" t="s">
        <v>74</v>
      </c>
      <c r="H11" s="130" t="s">
        <v>84</v>
      </c>
      <c r="V11" s="133"/>
    </row>
    <row r="12" spans="1:22" ht="12.75">
      <c r="A12" s="130" t="s">
        <v>85</v>
      </c>
      <c r="B12" s="130" t="s">
        <v>86</v>
      </c>
      <c r="C12" s="130" t="s">
        <v>71</v>
      </c>
      <c r="D12" s="130" t="s">
        <v>87</v>
      </c>
      <c r="E12" s="131"/>
      <c r="F12" s="130" t="s">
        <v>88</v>
      </c>
      <c r="G12" s="130" t="s">
        <v>74</v>
      </c>
      <c r="H12" s="130" t="s">
        <v>89</v>
      </c>
      <c r="V12" s="133"/>
    </row>
    <row r="13" spans="1:22" ht="12.75">
      <c r="A13" s="126"/>
      <c r="B13" s="130" t="s">
        <v>90</v>
      </c>
      <c r="C13" s="130" t="s">
        <v>71</v>
      </c>
      <c r="D13" s="130" t="s">
        <v>91</v>
      </c>
      <c r="E13" s="131"/>
      <c r="F13" s="130" t="s">
        <v>92</v>
      </c>
      <c r="G13" s="130" t="s">
        <v>74</v>
      </c>
      <c r="H13" s="130" t="s">
        <v>72</v>
      </c>
      <c r="V13" s="133"/>
    </row>
    <row r="14" spans="1:22" ht="12.75">
      <c r="A14" s="130" t="s">
        <v>93</v>
      </c>
      <c r="B14" s="130" t="s">
        <v>94</v>
      </c>
      <c r="C14" s="130" t="s">
        <v>71</v>
      </c>
      <c r="D14" s="130" t="s">
        <v>95</v>
      </c>
      <c r="E14" s="131"/>
      <c r="F14" s="130" t="s">
        <v>96</v>
      </c>
      <c r="G14" s="130" t="s">
        <v>74</v>
      </c>
      <c r="H14" s="130" t="s">
        <v>82</v>
      </c>
      <c r="V14" s="133"/>
    </row>
    <row r="15" spans="1:22" ht="12.75">
      <c r="A15" s="130" t="s">
        <v>97</v>
      </c>
      <c r="B15" s="130" t="s">
        <v>98</v>
      </c>
      <c r="C15" s="130" t="s">
        <v>71</v>
      </c>
      <c r="D15" s="130" t="s">
        <v>99</v>
      </c>
      <c r="E15" s="131"/>
      <c r="F15" s="147"/>
      <c r="G15" s="148"/>
      <c r="H15" s="149"/>
      <c r="V15" s="133"/>
    </row>
    <row r="16" spans="1:22" ht="12.75">
      <c r="A16" s="130" t="s">
        <v>100</v>
      </c>
      <c r="B16" s="130" t="s">
        <v>101</v>
      </c>
      <c r="C16" s="130" t="s">
        <v>71</v>
      </c>
      <c r="D16" s="130" t="s">
        <v>102</v>
      </c>
      <c r="E16" s="131"/>
      <c r="F16" s="140" t="s">
        <v>103</v>
      </c>
      <c r="G16" s="141"/>
      <c r="H16" s="142"/>
      <c r="V16" s="133"/>
    </row>
    <row r="17" spans="1:22" ht="12.75">
      <c r="A17" s="130" t="s">
        <v>104</v>
      </c>
      <c r="B17" s="126"/>
      <c r="C17" s="130" t="s">
        <v>209</v>
      </c>
      <c r="D17" s="130" t="s">
        <v>105</v>
      </c>
      <c r="E17" s="131"/>
      <c r="F17" s="129" t="s">
        <v>65</v>
      </c>
      <c r="G17" s="129" t="s">
        <v>66</v>
      </c>
      <c r="H17" s="129" t="s">
        <v>41</v>
      </c>
      <c r="V17" s="133"/>
    </row>
    <row r="18" spans="1:22" ht="12.75">
      <c r="A18" s="130" t="s">
        <v>106</v>
      </c>
      <c r="B18" s="130" t="s">
        <v>107</v>
      </c>
      <c r="C18" s="130" t="s">
        <v>71</v>
      </c>
      <c r="D18" s="130" t="s">
        <v>108</v>
      </c>
      <c r="E18" s="131"/>
      <c r="F18" s="130" t="s">
        <v>109</v>
      </c>
      <c r="G18" s="130" t="s">
        <v>74</v>
      </c>
      <c r="H18" s="130" t="s">
        <v>110</v>
      </c>
      <c r="V18" s="133"/>
    </row>
    <row r="19" spans="1:22" ht="12.75">
      <c r="A19" s="130" t="s">
        <v>111</v>
      </c>
      <c r="B19" s="126"/>
      <c r="C19" s="130" t="s">
        <v>209</v>
      </c>
      <c r="D19" s="130" t="s">
        <v>112</v>
      </c>
      <c r="E19" s="131"/>
      <c r="F19" s="130" t="s">
        <v>113</v>
      </c>
      <c r="G19" s="130" t="s">
        <v>74</v>
      </c>
      <c r="H19" s="130" t="s">
        <v>114</v>
      </c>
      <c r="V19" s="133"/>
    </row>
    <row r="20" spans="1:22" ht="12.75">
      <c r="A20" s="130" t="s">
        <v>115</v>
      </c>
      <c r="B20" s="126"/>
      <c r="C20" s="130" t="s">
        <v>209</v>
      </c>
      <c r="D20" s="130" t="s">
        <v>116</v>
      </c>
      <c r="E20" s="131"/>
      <c r="F20" s="130" t="s">
        <v>117</v>
      </c>
      <c r="G20" s="130" t="s">
        <v>74</v>
      </c>
      <c r="H20" s="130" t="s">
        <v>118</v>
      </c>
      <c r="V20" s="133"/>
    </row>
    <row r="21" spans="1:22" ht="12.75">
      <c r="A21" s="130" t="s">
        <v>119</v>
      </c>
      <c r="B21" s="130" t="s">
        <v>120</v>
      </c>
      <c r="C21" s="130" t="s">
        <v>71</v>
      </c>
      <c r="D21" s="130" t="s">
        <v>121</v>
      </c>
      <c r="E21" s="131"/>
      <c r="F21" s="130" t="s">
        <v>122</v>
      </c>
      <c r="G21" s="130" t="s">
        <v>74</v>
      </c>
      <c r="H21" s="130" t="s">
        <v>72</v>
      </c>
      <c r="V21" s="133"/>
    </row>
    <row r="22" spans="1:22" ht="12.75">
      <c r="A22" s="130" t="s">
        <v>123</v>
      </c>
      <c r="B22" s="130" t="s">
        <v>124</v>
      </c>
      <c r="C22" s="130" t="s">
        <v>71</v>
      </c>
      <c r="D22" s="130" t="s">
        <v>125</v>
      </c>
      <c r="E22" s="131"/>
      <c r="F22" s="150"/>
      <c r="G22" s="151"/>
      <c r="H22" s="152"/>
      <c r="V22" s="133"/>
    </row>
    <row r="23" spans="1:22" ht="12.75">
      <c r="A23" s="130" t="s">
        <v>126</v>
      </c>
      <c r="B23" s="130" t="s">
        <v>127</v>
      </c>
      <c r="C23" s="130" t="s">
        <v>71</v>
      </c>
      <c r="D23" s="130" t="s">
        <v>128</v>
      </c>
      <c r="E23" s="131"/>
      <c r="F23" s="134"/>
      <c r="G23" s="135"/>
      <c r="H23" s="136"/>
      <c r="V23" s="133"/>
    </row>
    <row r="24" spans="1:22" ht="12.75">
      <c r="A24" s="130" t="s">
        <v>129</v>
      </c>
      <c r="B24" s="130" t="s">
        <v>130</v>
      </c>
      <c r="C24" s="130" t="s">
        <v>71</v>
      </c>
      <c r="D24" s="130" t="s">
        <v>131</v>
      </c>
      <c r="E24" s="131"/>
      <c r="F24" s="134"/>
      <c r="G24" s="135"/>
      <c r="H24" s="136"/>
      <c r="V24" s="133"/>
    </row>
    <row r="25" spans="1:22" ht="12.75">
      <c r="A25" s="130" t="s">
        <v>132</v>
      </c>
      <c r="B25" s="130" t="s">
        <v>133</v>
      </c>
      <c r="C25" s="130" t="s">
        <v>71</v>
      </c>
      <c r="D25" s="130" t="s">
        <v>134</v>
      </c>
      <c r="E25" s="131"/>
      <c r="F25" s="134"/>
      <c r="G25" s="135"/>
      <c r="H25" s="136"/>
      <c r="V25" s="133"/>
    </row>
    <row r="26" spans="1:22" ht="12.75">
      <c r="A26" s="130" t="s">
        <v>135</v>
      </c>
      <c r="B26" s="130" t="s">
        <v>136</v>
      </c>
      <c r="C26" s="130" t="s">
        <v>71</v>
      </c>
      <c r="D26" s="130" t="s">
        <v>137</v>
      </c>
      <c r="E26" s="131"/>
      <c r="F26" s="134"/>
      <c r="G26" s="135"/>
      <c r="H26" s="136"/>
      <c r="V26" s="133"/>
    </row>
    <row r="27" spans="1:22" ht="12.75">
      <c r="A27" s="130" t="s">
        <v>138</v>
      </c>
      <c r="B27" s="126"/>
      <c r="C27" s="130" t="s">
        <v>71</v>
      </c>
      <c r="D27" s="130" t="s">
        <v>139</v>
      </c>
      <c r="E27" s="131"/>
      <c r="F27" s="134"/>
      <c r="G27" s="135"/>
      <c r="H27" s="136"/>
      <c r="V27" s="133"/>
    </row>
    <row r="28" spans="1:22" ht="12.75">
      <c r="A28" s="130" t="s">
        <v>140</v>
      </c>
      <c r="B28" s="126"/>
      <c r="C28" s="130" t="s">
        <v>209</v>
      </c>
      <c r="D28" s="130" t="s">
        <v>141</v>
      </c>
      <c r="E28" s="131"/>
      <c r="F28" s="134"/>
      <c r="G28" s="135"/>
      <c r="H28" s="136"/>
      <c r="V28" s="133"/>
    </row>
    <row r="29" spans="1:22" ht="12.75">
      <c r="A29" s="130" t="s">
        <v>142</v>
      </c>
      <c r="B29" s="126"/>
      <c r="C29" s="130" t="s">
        <v>71</v>
      </c>
      <c r="D29" s="130" t="s">
        <v>143</v>
      </c>
      <c r="E29" s="131"/>
      <c r="F29" s="134"/>
      <c r="G29" s="135"/>
      <c r="H29" s="136"/>
      <c r="V29" s="133"/>
    </row>
    <row r="30" spans="1:22" ht="12.75">
      <c r="A30" s="130" t="s">
        <v>144</v>
      </c>
      <c r="B30" s="126"/>
      <c r="C30" s="130" t="s">
        <v>71</v>
      </c>
      <c r="D30" s="130" t="s">
        <v>145</v>
      </c>
      <c r="E30" s="131"/>
      <c r="F30" s="134"/>
      <c r="G30" s="135"/>
      <c r="H30" s="136"/>
      <c r="V30" s="133"/>
    </row>
    <row r="31" spans="1:22" ht="12.75">
      <c r="A31" s="130" t="s">
        <v>146</v>
      </c>
      <c r="B31" s="126"/>
      <c r="C31" s="130" t="s">
        <v>71</v>
      </c>
      <c r="D31" s="130" t="s">
        <v>147</v>
      </c>
      <c r="E31" s="131"/>
      <c r="F31" s="134"/>
      <c r="G31" s="135"/>
      <c r="H31" s="136"/>
      <c r="V31" s="133"/>
    </row>
    <row r="32" spans="1:22" ht="12.75">
      <c r="A32" s="130" t="s">
        <v>148</v>
      </c>
      <c r="B32" s="126"/>
      <c r="C32" s="130" t="s">
        <v>71</v>
      </c>
      <c r="D32" s="130" t="s">
        <v>149</v>
      </c>
      <c r="E32" s="131"/>
      <c r="F32" s="134"/>
      <c r="G32" s="135"/>
      <c r="H32" s="136"/>
      <c r="V32" s="133"/>
    </row>
    <row r="33" spans="1:22" ht="12.75">
      <c r="A33" s="130" t="s">
        <v>150</v>
      </c>
      <c r="B33" s="126"/>
      <c r="C33" s="130" t="s">
        <v>71</v>
      </c>
      <c r="D33" s="130" t="s">
        <v>151</v>
      </c>
      <c r="E33" s="131"/>
      <c r="F33" s="134"/>
      <c r="G33" s="135"/>
      <c r="H33" s="136"/>
      <c r="V33" s="133"/>
    </row>
    <row r="34" spans="1:22" ht="12.75">
      <c r="A34" s="130" t="s">
        <v>152</v>
      </c>
      <c r="B34" s="126"/>
      <c r="C34" s="130" t="s">
        <v>71</v>
      </c>
      <c r="D34" s="130" t="s">
        <v>153</v>
      </c>
      <c r="E34" s="131"/>
      <c r="F34" s="134"/>
      <c r="G34" s="135"/>
      <c r="H34" s="136"/>
      <c r="V34" s="133"/>
    </row>
    <row r="35" spans="1:22" ht="12.75">
      <c r="A35" s="130" t="s">
        <v>154</v>
      </c>
      <c r="B35" s="126"/>
      <c r="C35" s="130" t="s">
        <v>209</v>
      </c>
      <c r="D35" s="130" t="s">
        <v>155</v>
      </c>
      <c r="E35" s="131"/>
      <c r="F35" s="134"/>
      <c r="G35" s="135"/>
      <c r="H35" s="136"/>
      <c r="V35" s="133"/>
    </row>
    <row r="36" spans="1:22" ht="12.75">
      <c r="A36" s="130" t="s">
        <v>156</v>
      </c>
      <c r="B36" s="126"/>
      <c r="C36" s="130" t="s">
        <v>71</v>
      </c>
      <c r="D36" s="130" t="s">
        <v>157</v>
      </c>
      <c r="E36" s="131"/>
      <c r="F36" s="134"/>
      <c r="G36" s="135"/>
      <c r="H36" s="136"/>
      <c r="V36" s="133"/>
    </row>
    <row r="37" spans="1:22" ht="12.75">
      <c r="A37" s="130" t="s">
        <v>158</v>
      </c>
      <c r="B37" s="126"/>
      <c r="C37" s="130" t="s">
        <v>71</v>
      </c>
      <c r="D37" s="130" t="s">
        <v>159</v>
      </c>
      <c r="E37" s="131"/>
      <c r="F37" s="134"/>
      <c r="G37" s="135"/>
      <c r="H37" s="136"/>
      <c r="V37" s="133"/>
    </row>
    <row r="38" spans="1:22" ht="12.75">
      <c r="A38" s="130" t="s">
        <v>160</v>
      </c>
      <c r="B38" s="126"/>
      <c r="C38" s="130" t="s">
        <v>71</v>
      </c>
      <c r="D38" s="130" t="s">
        <v>161</v>
      </c>
      <c r="E38" s="131"/>
      <c r="F38" s="134"/>
      <c r="G38" s="135"/>
      <c r="H38" s="136"/>
      <c r="V38" s="133"/>
    </row>
    <row r="39" spans="1:22" ht="12.75">
      <c r="A39" s="130" t="s">
        <v>162</v>
      </c>
      <c r="B39" s="126"/>
      <c r="C39" s="130" t="s">
        <v>209</v>
      </c>
      <c r="D39" s="130" t="s">
        <v>163</v>
      </c>
      <c r="E39" s="131"/>
      <c r="F39" s="134"/>
      <c r="G39" s="135"/>
      <c r="H39" s="136"/>
      <c r="V39" s="133"/>
    </row>
    <row r="40" spans="1:22" ht="12.75">
      <c r="A40" s="130" t="s">
        <v>164</v>
      </c>
      <c r="B40" s="126"/>
      <c r="C40" s="130" t="s">
        <v>71</v>
      </c>
      <c r="D40" s="130" t="s">
        <v>165</v>
      </c>
      <c r="E40" s="131"/>
      <c r="F40" s="134"/>
      <c r="G40" s="135"/>
      <c r="H40" s="136"/>
      <c r="V40" s="133"/>
    </row>
    <row r="41" spans="1:22" ht="12.75">
      <c r="A41" s="130" t="s">
        <v>166</v>
      </c>
      <c r="B41" s="126"/>
      <c r="C41" s="130" t="s">
        <v>71</v>
      </c>
      <c r="D41" s="130" t="s">
        <v>167</v>
      </c>
      <c r="E41" s="131"/>
      <c r="F41" s="134"/>
      <c r="G41" s="135"/>
      <c r="H41" s="136"/>
      <c r="V41" s="133"/>
    </row>
    <row r="42" spans="1:22" ht="12.75">
      <c r="A42" s="130" t="s">
        <v>168</v>
      </c>
      <c r="B42" s="126"/>
      <c r="C42" s="130" t="s">
        <v>71</v>
      </c>
      <c r="D42" s="130" t="s">
        <v>169</v>
      </c>
      <c r="E42" s="131"/>
      <c r="F42" s="134"/>
      <c r="G42" s="135"/>
      <c r="H42" s="136"/>
      <c r="V42" s="133"/>
    </row>
    <row r="43" spans="1:22" ht="12.75">
      <c r="A43" s="130" t="s">
        <v>170</v>
      </c>
      <c r="B43" s="126"/>
      <c r="C43" s="130" t="s">
        <v>71</v>
      </c>
      <c r="D43" s="130" t="s">
        <v>171</v>
      </c>
      <c r="E43" s="131"/>
      <c r="F43" s="134"/>
      <c r="G43" s="135"/>
      <c r="H43" s="136"/>
      <c r="V43" s="133"/>
    </row>
    <row r="44" spans="1:22" ht="12.75">
      <c r="A44" s="130" t="s">
        <v>172</v>
      </c>
      <c r="B44" s="126"/>
      <c r="C44" s="130" t="s">
        <v>71</v>
      </c>
      <c r="D44" s="130" t="s">
        <v>173</v>
      </c>
      <c r="E44" s="131"/>
      <c r="F44" s="134"/>
      <c r="G44" s="135"/>
      <c r="H44" s="136"/>
      <c r="V44" s="133"/>
    </row>
    <row r="45" spans="1:22" ht="12.75">
      <c r="A45" s="130" t="s">
        <v>174</v>
      </c>
      <c r="B45" s="126"/>
      <c r="C45" s="130" t="s">
        <v>71</v>
      </c>
      <c r="D45" s="130" t="s">
        <v>175</v>
      </c>
      <c r="E45" s="131"/>
      <c r="F45" s="134"/>
      <c r="G45" s="135"/>
      <c r="H45" s="136"/>
      <c r="V45" s="133"/>
    </row>
    <row r="46" spans="1:22" ht="12.75">
      <c r="A46" s="130" t="s">
        <v>176</v>
      </c>
      <c r="B46" s="126"/>
      <c r="C46" s="130" t="s">
        <v>209</v>
      </c>
      <c r="D46" s="130" t="s">
        <v>177</v>
      </c>
      <c r="E46" s="131"/>
      <c r="F46" s="134"/>
      <c r="G46" s="135"/>
      <c r="H46" s="136"/>
      <c r="V46" s="133"/>
    </row>
    <row r="47" spans="1:22" ht="12.75">
      <c r="A47" s="130" t="s">
        <v>178</v>
      </c>
      <c r="B47" s="126"/>
      <c r="C47" s="130" t="s">
        <v>71</v>
      </c>
      <c r="D47" s="130" t="s">
        <v>179</v>
      </c>
      <c r="E47" s="131"/>
      <c r="F47" s="134"/>
      <c r="G47" s="135"/>
      <c r="H47" s="136"/>
      <c r="V47" s="133"/>
    </row>
    <row r="48" spans="1:22" ht="12.75">
      <c r="A48" s="130" t="s">
        <v>180</v>
      </c>
      <c r="B48" s="126"/>
      <c r="C48" s="130" t="s">
        <v>71</v>
      </c>
      <c r="D48" s="130" t="s">
        <v>181</v>
      </c>
      <c r="E48" s="131"/>
      <c r="F48" s="134"/>
      <c r="G48" s="135"/>
      <c r="H48" s="136"/>
      <c r="V48" s="133"/>
    </row>
    <row r="49" spans="1:22" ht="12.75">
      <c r="A49" s="130" t="s">
        <v>182</v>
      </c>
      <c r="B49" s="126"/>
      <c r="C49" s="130" t="s">
        <v>209</v>
      </c>
      <c r="D49" s="130" t="s">
        <v>183</v>
      </c>
      <c r="E49" s="131"/>
      <c r="F49" s="134"/>
      <c r="G49" s="135"/>
      <c r="H49" s="136"/>
      <c r="V49" s="133"/>
    </row>
    <row r="50" spans="1:22" ht="12.75">
      <c r="A50" s="130" t="s">
        <v>184</v>
      </c>
      <c r="B50" s="126"/>
      <c r="C50" s="130" t="s">
        <v>71</v>
      </c>
      <c r="D50" s="130" t="s">
        <v>185</v>
      </c>
      <c r="E50" s="131"/>
      <c r="F50" s="134"/>
      <c r="G50" s="135"/>
      <c r="H50" s="136"/>
      <c r="V50" s="133"/>
    </row>
    <row r="51" spans="1:22" ht="12.75">
      <c r="A51" s="130" t="s">
        <v>186</v>
      </c>
      <c r="B51" s="126"/>
      <c r="C51" s="130" t="s">
        <v>209</v>
      </c>
      <c r="D51" s="130" t="s">
        <v>187</v>
      </c>
      <c r="E51" s="131"/>
      <c r="F51" s="134"/>
      <c r="G51" s="135"/>
      <c r="H51" s="136"/>
      <c r="V51" s="133"/>
    </row>
    <row r="52" spans="1:22" ht="12.75">
      <c r="A52" s="130" t="s">
        <v>188</v>
      </c>
      <c r="B52" s="126"/>
      <c r="C52" s="130" t="s">
        <v>71</v>
      </c>
      <c r="D52" s="130" t="s">
        <v>189</v>
      </c>
      <c r="E52" s="131"/>
      <c r="F52" s="134"/>
      <c r="G52" s="135"/>
      <c r="H52" s="136"/>
      <c r="V52" s="133"/>
    </row>
    <row r="53" spans="1:22" ht="12.75">
      <c r="A53" s="130" t="s">
        <v>190</v>
      </c>
      <c r="B53" s="126"/>
      <c r="C53" s="130" t="s">
        <v>209</v>
      </c>
      <c r="D53" s="130" t="s">
        <v>191</v>
      </c>
      <c r="E53" s="131"/>
      <c r="F53" s="134"/>
      <c r="G53" s="135"/>
      <c r="H53" s="136"/>
      <c r="V53" s="133"/>
    </row>
    <row r="54" spans="1:22" ht="12.75">
      <c r="A54" s="130" t="s">
        <v>192</v>
      </c>
      <c r="B54" s="126"/>
      <c r="C54" s="130" t="s">
        <v>209</v>
      </c>
      <c r="D54" s="130" t="s">
        <v>193</v>
      </c>
      <c r="E54" s="131"/>
      <c r="F54" s="134"/>
      <c r="G54" s="135"/>
      <c r="H54" s="136"/>
      <c r="V54" s="133"/>
    </row>
    <row r="55" spans="1:22" ht="12.75">
      <c r="A55" s="130" t="s">
        <v>194</v>
      </c>
      <c r="B55" s="126"/>
      <c r="C55" s="130" t="s">
        <v>71</v>
      </c>
      <c r="D55" s="130" t="s">
        <v>195</v>
      </c>
      <c r="E55" s="131"/>
      <c r="F55" s="134"/>
      <c r="G55" s="135"/>
      <c r="H55" s="136"/>
      <c r="V55" s="133"/>
    </row>
    <row r="56" spans="1:22" ht="12.75">
      <c r="A56" s="130" t="s">
        <v>196</v>
      </c>
      <c r="B56" s="126"/>
      <c r="C56" s="130" t="s">
        <v>209</v>
      </c>
      <c r="D56" s="130" t="s">
        <v>197</v>
      </c>
      <c r="E56" s="131"/>
      <c r="F56" s="134"/>
      <c r="G56" s="135"/>
      <c r="H56" s="136"/>
      <c r="V56" s="133"/>
    </row>
    <row r="57" spans="1:22" ht="12.75">
      <c r="A57" s="130" t="s">
        <v>198</v>
      </c>
      <c r="B57" s="126"/>
      <c r="C57" s="130" t="s">
        <v>71</v>
      </c>
      <c r="D57" s="130" t="s">
        <v>199</v>
      </c>
      <c r="E57" s="131"/>
      <c r="F57" s="134"/>
      <c r="G57" s="135"/>
      <c r="H57" s="136"/>
      <c r="V57" s="133"/>
    </row>
    <row r="58" spans="1:22" ht="12.75">
      <c r="A58" s="130" t="s">
        <v>200</v>
      </c>
      <c r="B58" s="126"/>
      <c r="C58" s="130" t="s">
        <v>209</v>
      </c>
      <c r="D58" s="130" t="s">
        <v>201</v>
      </c>
      <c r="E58" s="131"/>
      <c r="F58" s="134"/>
      <c r="G58" s="135"/>
      <c r="H58" s="136"/>
      <c r="V58" s="133"/>
    </row>
    <row r="59" spans="1:22" ht="12.75">
      <c r="A59" s="130" t="s">
        <v>202</v>
      </c>
      <c r="B59" s="126"/>
      <c r="C59" s="130" t="s">
        <v>71</v>
      </c>
      <c r="D59" s="130" t="s">
        <v>203</v>
      </c>
      <c r="E59" s="131"/>
      <c r="F59" s="134"/>
      <c r="G59" s="135"/>
      <c r="H59" s="136"/>
      <c r="V59" s="133"/>
    </row>
    <row r="60" spans="1:22" ht="12.75">
      <c r="A60" s="130" t="s">
        <v>204</v>
      </c>
      <c r="B60" s="126"/>
      <c r="C60" s="130" t="s">
        <v>71</v>
      </c>
      <c r="D60" s="130" t="s">
        <v>205</v>
      </c>
      <c r="E60" s="131"/>
      <c r="F60" s="134"/>
      <c r="G60" s="135"/>
      <c r="H60" s="136"/>
      <c r="V60" s="133"/>
    </row>
    <row r="61" spans="1:22" ht="12.75">
      <c r="A61" s="130" t="s">
        <v>206</v>
      </c>
      <c r="B61" s="126"/>
      <c r="C61" s="130" t="s">
        <v>71</v>
      </c>
      <c r="D61" s="130" t="s">
        <v>207</v>
      </c>
      <c r="E61" s="131"/>
      <c r="F61" s="134"/>
      <c r="G61" s="135"/>
      <c r="H61" s="136"/>
      <c r="V61" s="133"/>
    </row>
    <row r="62" spans="1:22" ht="12.75">
      <c r="A62" s="143" t="s">
        <v>208</v>
      </c>
      <c r="B62" s="144"/>
      <c r="C62" s="144"/>
      <c r="D62" s="145"/>
      <c r="E62" s="132"/>
      <c r="F62" s="137"/>
      <c r="G62" s="138"/>
      <c r="H62" s="139"/>
      <c r="V62" s="133"/>
    </row>
    <row r="63" spans="1:22" ht="9.75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23"/>
    </row>
  </sheetData>
  <mergeCells count="57">
    <mergeCell ref="A3:H3"/>
    <mergeCell ref="A1:H1"/>
    <mergeCell ref="A2:H2"/>
    <mergeCell ref="A4:D4"/>
    <mergeCell ref="A5:D5"/>
    <mergeCell ref="C7:C8"/>
    <mergeCell ref="D7:D8"/>
    <mergeCell ref="F7:H7"/>
    <mergeCell ref="F16:H16"/>
    <mergeCell ref="A6:D6"/>
    <mergeCell ref="F6:H6"/>
    <mergeCell ref="A62:D62"/>
    <mergeCell ref="E7:E62"/>
    <mergeCell ref="F15:H15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55:H55"/>
    <mergeCell ref="F56:H56"/>
    <mergeCell ref="F49:H49"/>
    <mergeCell ref="F50:H50"/>
    <mergeCell ref="F51:H51"/>
    <mergeCell ref="F52:H52"/>
    <mergeCell ref="V2:V62"/>
    <mergeCell ref="A63:U63"/>
    <mergeCell ref="F61:H61"/>
    <mergeCell ref="F62:H62"/>
    <mergeCell ref="F57:H57"/>
    <mergeCell ref="F58:H58"/>
    <mergeCell ref="F59:H59"/>
    <mergeCell ref="F60:H60"/>
    <mergeCell ref="F53:H53"/>
    <mergeCell ref="F54:H54"/>
  </mergeCells>
  <hyperlinks>
    <hyperlink ref="I1" r:id="rId1" display="http://www.hewland.com/svga/index.htm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8.28125" style="0" bestFit="1" customWidth="1"/>
    <col min="3" max="3" width="17.7109375" style="0" bestFit="1" customWidth="1"/>
    <col min="4" max="4" width="7.7109375" style="0" bestFit="1" customWidth="1"/>
    <col min="5" max="5" width="1.421875" style="0" customWidth="1"/>
  </cols>
  <sheetData>
    <row r="1" spans="1:6" ht="8.25" customHeight="1" thickBot="1">
      <c r="A1" s="1"/>
      <c r="B1" s="96"/>
      <c r="C1" s="2"/>
      <c r="D1" s="2"/>
      <c r="E1" s="73"/>
      <c r="F1" s="74"/>
    </row>
    <row r="2" spans="1:6" ht="12.75">
      <c r="A2" s="97"/>
      <c r="B2" s="98" t="s">
        <v>28</v>
      </c>
      <c r="C2" s="99" t="s">
        <v>29</v>
      </c>
      <c r="D2" s="100" t="s">
        <v>30</v>
      </c>
      <c r="E2" s="31"/>
      <c r="F2" s="74"/>
    </row>
    <row r="3" spans="1:6" ht="12.75">
      <c r="A3" s="97"/>
      <c r="B3" s="101">
        <v>1013.25</v>
      </c>
      <c r="C3" s="102">
        <v>220</v>
      </c>
      <c r="D3" s="103">
        <f>B3-(C3*(1/8))</f>
        <v>985.75</v>
      </c>
      <c r="E3" s="104"/>
      <c r="F3" s="74"/>
    </row>
    <row r="4" spans="1:6" ht="12.75">
      <c r="A4" s="5"/>
      <c r="B4" s="105" t="s">
        <v>31</v>
      </c>
      <c r="C4" s="106"/>
      <c r="D4" s="107">
        <f>(D3/B3)</f>
        <v>0.9728596101653096</v>
      </c>
      <c r="E4" s="31"/>
      <c r="F4" s="74"/>
    </row>
    <row r="5" spans="1:6" ht="12.75">
      <c r="A5" s="5"/>
      <c r="B5" s="105"/>
      <c r="C5" s="106"/>
      <c r="D5" s="108"/>
      <c r="E5" s="31"/>
      <c r="F5" s="74"/>
    </row>
    <row r="6" spans="1:6" ht="12.75">
      <c r="A6" s="5"/>
      <c r="B6" s="105" t="s">
        <v>32</v>
      </c>
      <c r="C6" s="106" t="s">
        <v>33</v>
      </c>
      <c r="D6" s="109"/>
      <c r="E6" s="31"/>
      <c r="F6" s="74"/>
    </row>
    <row r="7" spans="1:6" ht="12.75">
      <c r="A7" s="5"/>
      <c r="B7" s="110">
        <v>30</v>
      </c>
      <c r="C7" s="111">
        <v>20</v>
      </c>
      <c r="D7" s="108"/>
      <c r="E7" s="31"/>
      <c r="F7" s="74"/>
    </row>
    <row r="8" spans="1:6" ht="12.75">
      <c r="A8" s="5"/>
      <c r="B8" s="14" t="s">
        <v>34</v>
      </c>
      <c r="C8" s="106"/>
      <c r="D8" s="107">
        <f>((C7+273.15)/(B7+273.15))</f>
        <v>0.967013029853208</v>
      </c>
      <c r="E8" s="31"/>
      <c r="F8" s="74"/>
    </row>
    <row r="9" spans="1:6" ht="12.75">
      <c r="A9" s="5"/>
      <c r="B9" s="14"/>
      <c r="C9" s="106"/>
      <c r="D9" s="112"/>
      <c r="E9" s="31"/>
      <c r="F9" s="74"/>
    </row>
    <row r="10" spans="1:6" ht="12.75">
      <c r="A10" s="5"/>
      <c r="B10" s="105" t="s">
        <v>35</v>
      </c>
      <c r="C10" s="113"/>
      <c r="D10" s="114">
        <v>1013.25</v>
      </c>
      <c r="E10" s="31"/>
      <c r="F10" s="74"/>
    </row>
    <row r="11" spans="1:6" ht="12.75">
      <c r="A11" s="5"/>
      <c r="B11" s="105" t="s">
        <v>36</v>
      </c>
      <c r="C11" s="113"/>
      <c r="D11" s="114">
        <v>1000</v>
      </c>
      <c r="E11" s="31"/>
      <c r="F11" s="74"/>
    </row>
    <row r="12" spans="1:6" ht="12.75">
      <c r="A12" s="5"/>
      <c r="B12" s="105" t="s">
        <v>37</v>
      </c>
      <c r="C12" s="113"/>
      <c r="D12" s="107">
        <f>D11/D10</f>
        <v>0.9869232667160128</v>
      </c>
      <c r="E12" s="31"/>
      <c r="F12" s="74"/>
    </row>
    <row r="13" spans="1:6" ht="12.75">
      <c r="A13" s="5"/>
      <c r="B13" s="105"/>
      <c r="C13" s="113"/>
      <c r="D13" s="115"/>
      <c r="E13" s="31"/>
      <c r="F13" s="74"/>
    </row>
    <row r="14" spans="1:6" ht="12.75">
      <c r="A14" s="5"/>
      <c r="B14" s="105" t="s">
        <v>38</v>
      </c>
      <c r="C14" s="116"/>
      <c r="D14" s="107">
        <f>D12*D8</f>
        <v>0.9543676583796773</v>
      </c>
      <c r="E14" s="31"/>
      <c r="F14" s="74"/>
    </row>
    <row r="15" spans="1:6" ht="12.75">
      <c r="A15" s="5"/>
      <c r="B15" s="105"/>
      <c r="C15" s="116"/>
      <c r="D15" s="115"/>
      <c r="E15" s="31"/>
      <c r="F15" s="74"/>
    </row>
    <row r="16" spans="1:6" ht="12.75">
      <c r="A16" s="5"/>
      <c r="B16" s="105" t="s">
        <v>39</v>
      </c>
      <c r="C16" s="116"/>
      <c r="D16" s="107">
        <f>D4*D8</f>
        <v>0.9407679192477669</v>
      </c>
      <c r="E16" s="31"/>
      <c r="F16" s="74"/>
    </row>
    <row r="17" spans="1:6" ht="13.5" thickBot="1">
      <c r="A17" s="5"/>
      <c r="B17" s="117"/>
      <c r="C17" s="118"/>
      <c r="D17" s="119"/>
      <c r="E17" s="31"/>
      <c r="F17" s="74"/>
    </row>
    <row r="18" spans="1:6" ht="7.5" customHeight="1" thickBot="1">
      <c r="A18" s="40"/>
      <c r="B18" s="120"/>
      <c r="C18" s="88"/>
      <c r="D18" s="88"/>
      <c r="E18" s="42"/>
      <c r="F18" s="74"/>
    </row>
    <row r="19" spans="1:6" ht="12.75">
      <c r="A19" s="74"/>
      <c r="B19" s="74"/>
      <c r="C19" s="74"/>
      <c r="D19" s="74"/>
      <c r="E19" s="74"/>
      <c r="F19" s="74"/>
    </row>
    <row r="20" spans="1:6" ht="12.75">
      <c r="A20" s="74"/>
      <c r="B20" s="74"/>
      <c r="C20" s="74"/>
      <c r="D20" s="74"/>
      <c r="E20" s="74"/>
      <c r="F20" s="74"/>
    </row>
  </sheetData>
  <sheetProtection password="921A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Stefan</cp:lastModifiedBy>
  <dcterms:created xsi:type="dcterms:W3CDTF">2004-08-13T21:08:44Z</dcterms:created>
  <dcterms:modified xsi:type="dcterms:W3CDTF">2005-06-07T09:39:30Z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